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3" activeTab="0"/>
  </bookViews>
  <sheets>
    <sheet name="izvestaj o poslovanju" sheetId="1" r:id="rId1"/>
    <sheet name="tabela br.1-prihodi" sheetId="2" r:id="rId2"/>
    <sheet name="tabela br.2-rashodi" sheetId="3" r:id="rId3"/>
    <sheet name="tabela br.3-rezultati poslovanj" sheetId="4" r:id="rId4"/>
    <sheet name="tabela br.4-pokazat.poslov." sheetId="5" r:id="rId5"/>
  </sheets>
  <definedNames/>
  <calcPr fullCalcOnLoad="1"/>
</workbook>
</file>

<file path=xl/sharedStrings.xml><?xml version="1.0" encoding="utf-8"?>
<sst xmlns="http://schemas.openxmlformats.org/spreadsheetml/2006/main" count="474" uniqueCount="378">
  <si>
    <t>Привредног друштва за подводну експлоатацију угља  "РУДНИК КОВИН" А.Д. Ковин</t>
  </si>
  <si>
    <t>Рудник Ковин а.д. Ковин</t>
  </si>
  <si>
    <t>дана: 28.02.2008. године</t>
  </si>
  <si>
    <t>1. Општи подаци</t>
  </si>
  <si>
    <t>Привредно друштво за подводну експлоатацију угља  "РУДНИК КОВИН" А.Д. Ковин</t>
  </si>
  <si>
    <t>ПИБ: 103925339</t>
  </si>
  <si>
    <t xml:space="preserve">Највећи акционари: </t>
  </si>
  <si>
    <t xml:space="preserve">Број акционара: </t>
  </si>
  <si>
    <t>Број запослених: 112 (просечан број запослених у 2007. год.)</t>
  </si>
  <si>
    <t>Делатност: 10202 - вађење и брикетирање лигнита</t>
  </si>
  <si>
    <t>Матични број: 20053518</t>
  </si>
  <si>
    <t>Седиште: Ковин, Цара Лазара бр.85</t>
  </si>
  <si>
    <t>Скраћени назив: "Рудник Ковин" а.д. Ковин</t>
  </si>
  <si>
    <t>Вредност основног капитала: 944.807.032,10 дин.</t>
  </si>
  <si>
    <t>Подаци о зависним друштвима: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</si>
  <si>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</si>
  <si>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</si>
  <si>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</si>
  <si>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</si>
  <si>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</si>
  <si>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</si>
  <si>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</si>
  <si>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</si>
  <si>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</si>
  <si>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</si>
  <si>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10.1.</t>
  </si>
  <si>
    <t>Овлашћени ревизор: ДСТ-Ревизија д.о.о., Нови Београд, Гоце Делчева бр.38/I</t>
  </si>
  <si>
    <t>Пословно име организованог тржишта на које су укључене акције</t>
  </si>
  <si>
    <t>2. Подаци о управи друштва</t>
  </si>
  <si>
    <t>Чланови управе</t>
  </si>
  <si>
    <t>1.1.</t>
  </si>
  <si>
    <t>председник Управног одбора</t>
  </si>
  <si>
    <t>запослен у А.Д."Рудник Ковин" Ковин, на месту Генералног директора</t>
  </si>
  <si>
    <t xml:space="preserve">Без исплаћене накнаде </t>
  </si>
  <si>
    <t>Не поседује акције у А.Д."Рудник Ковин" Ковин</t>
  </si>
  <si>
    <t xml:space="preserve">1.2. </t>
  </si>
  <si>
    <t>члан Управног одбора</t>
  </si>
  <si>
    <t xml:space="preserve">1.3. </t>
  </si>
  <si>
    <t xml:space="preserve">Чланови надзорног одбора </t>
  </si>
  <si>
    <t>2.1.</t>
  </si>
  <si>
    <t>2.2.</t>
  </si>
  <si>
    <t>2.3.</t>
  </si>
  <si>
    <t>Да ли Управа Друштва има усвојен кодекс понашања и веб сајт на коме је објављен</t>
  </si>
  <si>
    <t>Е-маил адреса: rudmik@panet.co.yu;   vesnadrazic@ptt.yu;   radasecerov@ptt.yu</t>
  </si>
  <si>
    <t>Број издатих акција (обичних и приоритетних са ИСИН бројем и ЦФИ кодом): 944.807</t>
  </si>
  <si>
    <t>3. Подаци о пословању  друштва</t>
  </si>
  <si>
    <t>ANALIZA OSTVARENIH PRIHODA</t>
  </si>
  <si>
    <t>Index</t>
  </si>
  <si>
    <t xml:space="preserve">KOLIČINE /  tona i m3 </t>
  </si>
  <si>
    <t>količine</t>
  </si>
  <si>
    <t>2007/2006</t>
  </si>
  <si>
    <t>(4/2)</t>
  </si>
  <si>
    <t>1.1. veleprodaja</t>
  </si>
  <si>
    <t>1.2. maloprodaja</t>
  </si>
  <si>
    <t>1.3. izvoz</t>
  </si>
  <si>
    <t>2.1. veleprodaja</t>
  </si>
  <si>
    <t>2.2. maloprodaja</t>
  </si>
  <si>
    <t xml:space="preserve">PRIHODI  </t>
  </si>
  <si>
    <t>prihodi</t>
  </si>
  <si>
    <t xml:space="preserve">Prihodi od prodaje uglja </t>
  </si>
  <si>
    <t>Prihodi od prodaje sljunka</t>
  </si>
  <si>
    <t>Ostali prihodi od prodaje</t>
  </si>
  <si>
    <t>prihodi od prodaje</t>
  </si>
  <si>
    <t>Prihodi od aktiviranja učinaka</t>
  </si>
  <si>
    <t>Prihodi od povećanja zaliha</t>
  </si>
  <si>
    <t>5.1. gotovih proizvoda</t>
  </si>
  <si>
    <t>5.2. nedovršene proizvodnje</t>
  </si>
  <si>
    <t>Ostali poslovni prihodi</t>
  </si>
  <si>
    <t>6.1. premije, subvencije, dotacije</t>
  </si>
  <si>
    <t>6.2. prihodi od usluga</t>
  </si>
  <si>
    <t>UKUPNI PRIHODI</t>
  </si>
  <si>
    <t xml:space="preserve">Анализа остварених прихода (табела бр.1 - у прилогу), прихода по делатностима, опис </t>
  </si>
  <si>
    <t>АНАЛИЗА ПОСЛОВАЊА</t>
  </si>
  <si>
    <t>2.4.</t>
  </si>
  <si>
    <t>Rudnik  Kovin  a.d.</t>
  </si>
  <si>
    <t>dana: 28.02.2008. god.</t>
  </si>
  <si>
    <t xml:space="preserve">POKAZATELJI USPEŠNOSTI POSLOVANJA </t>
  </si>
  <si>
    <t>INDIKATORI STRUKTURE PRIHODA I RASHODA</t>
  </si>
  <si>
    <t>(u % sa jednom decimalom)</t>
  </si>
  <si>
    <t>Učešće poslovnih prihoda u ukupnom prihodu</t>
  </si>
  <si>
    <t>Učešće prihoda od prodaje proizvoda i usluga u ukupnom prihodu</t>
  </si>
  <si>
    <t>Učešće prihoda od prodaje na stranom tržištu u ukupnom prihodu</t>
  </si>
  <si>
    <t>Učešće vrednosti salda zaliha učinaka u ukupnom prihodu</t>
  </si>
  <si>
    <t>Učešće vrednosti salda zaliha učinaka u poslovnim prihodima perioda</t>
  </si>
  <si>
    <t>Učešće finansijskih prihoda u ukupnom prihodu</t>
  </si>
  <si>
    <t>Učešće ostalih prihoda u ukupnom prihodu</t>
  </si>
  <si>
    <t>Učešće ukupnih poslovnih rashoda u ukupnim rashodima</t>
  </si>
  <si>
    <t>Učešće finansijskih rashoda u ukupnim rashodima</t>
  </si>
  <si>
    <t>Učešće ostalih rashoda u ostalim rashodima</t>
  </si>
  <si>
    <t>INDIKATORI EKONOMIČNOSTI POSLOVANJA</t>
  </si>
  <si>
    <t>Odnos ukupnih prihoda i ukupnih rashoda</t>
  </si>
  <si>
    <t>Odnos ukupnih prihoda -umanjenog za saldo zaliha učinaka prema ukupnim rashodima</t>
  </si>
  <si>
    <t>Odnos poslovnih prihoda i poslovnih rashoda</t>
  </si>
  <si>
    <t>Odnos finansijskih prihoda i finansijskih rashoda</t>
  </si>
  <si>
    <t>Prihodi od kamata prema rashodima od kamata</t>
  </si>
  <si>
    <t>Odnos ostalih prihoda i ostalih rashoda</t>
  </si>
  <si>
    <t>INDIKATORI BRUTO I NETO FINANSIJSKOG REZULTATA I RENTABILNOSTI</t>
  </si>
  <si>
    <t>Bruto dobitak prema ukupnim prihodima</t>
  </si>
  <si>
    <t>Bruto dobitak prema ukupnim rashodima</t>
  </si>
  <si>
    <t>Bruto dobitak prema ukupnoj aktivi</t>
  </si>
  <si>
    <t>Bruto gubitak prema ukupnoj aktivi</t>
  </si>
  <si>
    <t>Neto dobitak prema ukupnom prihodu</t>
  </si>
  <si>
    <t>Neto gubitak prema ukupnom prihodu</t>
  </si>
  <si>
    <t>Neto dobitak prema ukupnoj aktivi</t>
  </si>
  <si>
    <t>Neto gubitak prema ukupnoj aktivi</t>
  </si>
  <si>
    <t>Neto dobitak prema rashodima kamata</t>
  </si>
  <si>
    <t>INDIKATORI  PO RADNIKU</t>
  </si>
  <si>
    <t>(u 000 dinara)</t>
  </si>
  <si>
    <t>Osnovna sredstva po sadašnjoj vrednosti po radniku</t>
  </si>
  <si>
    <t>Oprema po sadašnjoj vrednosti po radniku</t>
  </si>
  <si>
    <t>Ukupan prihod po radniku</t>
  </si>
  <si>
    <t>Poslovni  prihodi po radniku</t>
  </si>
  <si>
    <t>Bruto dobitak po radniku</t>
  </si>
  <si>
    <t>Bruto gubitak po radniku</t>
  </si>
  <si>
    <t>Neto dobitak po radniku</t>
  </si>
  <si>
    <t>Neto gubitak po radniku</t>
  </si>
  <si>
    <t>Bruto zarada po radniku-mesečno (u dinarima)</t>
  </si>
  <si>
    <t>Neto zarada po radniku-mesečno (u dinarima)</t>
  </si>
  <si>
    <t xml:space="preserve">INDIKATORI  TRAJANJA OBRTA SREDSTAVA </t>
  </si>
  <si>
    <t>(u broju dana bez decimala)</t>
  </si>
  <si>
    <t>Obrt obrtne imovine-prema ukupnom prihodu za tekuću godinu</t>
  </si>
  <si>
    <t>Obrt ukupnih zaliha-prema poslovnim sredstvima za tekuću godinu</t>
  </si>
  <si>
    <t>Obrt zaliha nedovr.proizvodnje i gotov.proizvoda prema prihodima od prodaje got.proizv.</t>
  </si>
  <si>
    <t>Obrt zaliha robe prema prihodima od prodaje robe za tekuću godinu</t>
  </si>
  <si>
    <t>Obrt ukupnih kratkoročnih potraživ. I plasmana prema ukupnom prihodu</t>
  </si>
  <si>
    <t>INDIKATORI  VERTIKALNE STRUKTURE AKTIVE</t>
  </si>
  <si>
    <t>Otpis osnovnih sredstava za tekuću godinu</t>
  </si>
  <si>
    <t>Otpis opreme za tekuću godinu</t>
  </si>
  <si>
    <t>Otpis obrtne imovine za tekuću godinu</t>
  </si>
  <si>
    <t>Otpis zaliha za tekuću godinu</t>
  </si>
  <si>
    <t>Otpis kratkoročnih potraživanja i plasmana za tekuću godinu</t>
  </si>
  <si>
    <t>Učešće gotovinskih ekvivalenata i gotovine u ukupnoj obrtnoj imovini</t>
  </si>
  <si>
    <t>Učešće gubitaka iznad visine kapitala u ukupnoj aktivi</t>
  </si>
  <si>
    <t>INDIKATORI  VERTIKALNE STRUKTURE PASIVE</t>
  </si>
  <si>
    <t>Učešće kapitala u ukupnoj pasivi</t>
  </si>
  <si>
    <t>Učešće osnovnog i ostalog kapitala u kapitalu</t>
  </si>
  <si>
    <t>Učešće obaveza u ukupnoj pasivi</t>
  </si>
  <si>
    <t>Učešće dugoročnih obaveza  u ukupnoj pasivi</t>
  </si>
  <si>
    <t>Učešće kratkoročnih obaveza  u ukupnoj pasivi</t>
  </si>
  <si>
    <t>Učešće kredita u ukupnoj pasivi</t>
  </si>
  <si>
    <t>INDIKATORI  FINANSIJSKE STABILNOSTI</t>
  </si>
  <si>
    <t xml:space="preserve">Pokriće osn.sredstava, nematerijalnih ulaganja i </t>
  </si>
  <si>
    <t>neuplaćenog upisanog kapitala sa kapitalom</t>
  </si>
  <si>
    <t>Pokriće osn.sredstava, nemat.ulaganja i neuplać.</t>
  </si>
  <si>
    <t>upisanog kapitala sa kapitalom bez nerasp.dobiti</t>
  </si>
  <si>
    <t>Odnos kapitala, dugoročnih rezervisanja i dugo-</t>
  </si>
  <si>
    <t>ročnih obaveza prema stanju stalne imovine i zaliha</t>
  </si>
  <si>
    <t>INDIKATORI  OPŠTE LIKVIDNOSTI</t>
  </si>
  <si>
    <t>Obrtna imovina prema obavezama</t>
  </si>
  <si>
    <t>Obrtna imovina bez zaliha prema obavezama</t>
  </si>
  <si>
    <t>Obrtna imovina i dugoročni finansijski plasmani prema obavezama</t>
  </si>
  <si>
    <t>Pokriće dugoročnih obaveza sa dugoročnim finansijskim plasmanima</t>
  </si>
  <si>
    <t>Pokriće kratkoročnih obaveza sa kratkoročnim potraživanjima i plasmanima</t>
  </si>
  <si>
    <t>Pokriće obaveza prema dobavljačima sa potraživanjima od kupaca</t>
  </si>
  <si>
    <t>Dati avansi prema primljenim avansima, depozitima i kaucijama</t>
  </si>
  <si>
    <t>Pokriće obaveza po kreditima sa plasmanima po kreditima</t>
  </si>
  <si>
    <t>INDIKATORI  UBRZANE I TEKUĆE  LIKVIDNOSTI</t>
  </si>
  <si>
    <t>Gotovina u odnosu na kratkoročne obaveze koje najpre dospevaju</t>
  </si>
  <si>
    <t>Gotovinski ekvivalenti i gotovina u odnosu na kratkoročne obaveze koje najpre dospevaju</t>
  </si>
  <si>
    <t>Gotovinski ekvivalenti i gotovina u odnosu na kratkoročne obaveze</t>
  </si>
  <si>
    <t>Učešće u prodaji</t>
  </si>
  <si>
    <t>uglja/šljunka</t>
  </si>
  <si>
    <t>ukupnoj</t>
  </si>
  <si>
    <t>(5/2)</t>
  </si>
  <si>
    <t>Količine prodatog uglja (t)</t>
  </si>
  <si>
    <t>Količine prodatog šljunka (m3)</t>
  </si>
  <si>
    <t>Učešće u prihodima</t>
  </si>
  <si>
    <t>poslovnim</t>
  </si>
  <si>
    <t>ukupnim</t>
  </si>
  <si>
    <t>poslovni prihodi</t>
  </si>
  <si>
    <t>Finansijski prihodi</t>
  </si>
  <si>
    <t>7.1. prihodi od  kamata</t>
  </si>
  <si>
    <t>7.2. pozitivne kursne razlike</t>
  </si>
  <si>
    <t>7.3. ostali finansijski prihodi</t>
  </si>
  <si>
    <t>finansijski prihodi</t>
  </si>
  <si>
    <t xml:space="preserve">Ostali prihodi </t>
  </si>
  <si>
    <t>8.1. naplaćena otpisana potraživ.</t>
  </si>
  <si>
    <t>8.2. prihodi od smanjenja obaveza</t>
  </si>
  <si>
    <t>8.3. ostali nepomenuti prihodi</t>
  </si>
  <si>
    <t>ostali prihodi</t>
  </si>
  <si>
    <t>ANALIZA OSTVARENIH RASHODA</t>
  </si>
  <si>
    <t>Učešće u proizvodnji</t>
  </si>
  <si>
    <t xml:space="preserve">Količine proizvedenog uglja </t>
  </si>
  <si>
    <t>1-a</t>
  </si>
  <si>
    <t>Količine proizvedene smeše</t>
  </si>
  <si>
    <t>Količine proizvedenog šljunka</t>
  </si>
  <si>
    <t>RASHODI</t>
  </si>
  <si>
    <t>rashodi</t>
  </si>
  <si>
    <t>Učešće u rashodima</t>
  </si>
  <si>
    <t>Nabavna vredn.prodate robe</t>
  </si>
  <si>
    <t>Troškovi materijala</t>
  </si>
  <si>
    <t>2.1. magnetit</t>
  </si>
  <si>
    <t>2.1. materijal, sit.inv, rez.delovi</t>
  </si>
  <si>
    <t>2.2. gorivo i energija</t>
  </si>
  <si>
    <t>Troškovi zarada</t>
  </si>
  <si>
    <t>3.1. zarade i nakn.sa por. I dopr.</t>
  </si>
  <si>
    <t>3.2. ugovori o delu</t>
  </si>
  <si>
    <t>3.3. primanja upravn.i nadz.organa</t>
  </si>
  <si>
    <t>3.4. ostali lični rashodi</t>
  </si>
  <si>
    <t>Troškovi proizvodnih usluga</t>
  </si>
  <si>
    <t>4.1. usluge na izradi učinaka</t>
  </si>
  <si>
    <t>4.2. troškovi transportnih usluga</t>
  </si>
  <si>
    <t>4.3. troškovi usluga održavanja</t>
  </si>
  <si>
    <t>4.4. troškovi zakupnina</t>
  </si>
  <si>
    <t>4.5. troškovi sajmova</t>
  </si>
  <si>
    <t>4.6. troškovi reklame i propagande</t>
  </si>
  <si>
    <t>4.7. troškovi istraživanja</t>
  </si>
  <si>
    <t>4.8. troškovi ostalih usluga</t>
  </si>
  <si>
    <t>Troškovi amortizacije i rezerv.</t>
  </si>
  <si>
    <t>5.1. troškovi amortizacije</t>
  </si>
  <si>
    <t>5.2. troškovi rezervisanja</t>
  </si>
  <si>
    <t>Nematerijalni troškovi</t>
  </si>
  <si>
    <t>6.1. troškovi neproizvodnih usluga</t>
  </si>
  <si>
    <t>6.2. troškovi reprezentacije</t>
  </si>
  <si>
    <t>6.3. troškovi premije osiguranja</t>
  </si>
  <si>
    <t>6.4. troškovi platnog prometa</t>
  </si>
  <si>
    <t>6.5. troškovi članarina</t>
  </si>
  <si>
    <t>6.6. troškovi poreza</t>
  </si>
  <si>
    <t>6.7. ostali nematerijalni troškovi</t>
  </si>
  <si>
    <t>poslovni rashodi</t>
  </si>
  <si>
    <t>Finansijski rashodi</t>
  </si>
  <si>
    <t>7.1. rashodi kamata</t>
  </si>
  <si>
    <t>7.2. negativne kursne razlike</t>
  </si>
  <si>
    <t>finansijski rashodi</t>
  </si>
  <si>
    <t>Ostali rashodi</t>
  </si>
  <si>
    <t xml:space="preserve">8.1. rashodi </t>
  </si>
  <si>
    <t>8.2. sponzorstva</t>
  </si>
  <si>
    <t>8.3. rabati</t>
  </si>
  <si>
    <t>8.4. ostali nepomenuti rashodi</t>
  </si>
  <si>
    <t>8.5. obezvredjenje potraživanja</t>
  </si>
  <si>
    <t>8.6. ispravke grešaka preth.godina</t>
  </si>
  <si>
    <t>ostali rashodi</t>
  </si>
  <si>
    <t>UKUPNI RASHODI</t>
  </si>
  <si>
    <t>Корником Е.О.О.Д.</t>
  </si>
  <si>
    <t>Акцијски фонд РС</t>
  </si>
  <si>
    <t>Тезоро брокер А.Д.</t>
  </si>
  <si>
    <t>Тривуновић Лука</t>
  </si>
  <si>
    <t>Станковић Коста</t>
  </si>
  <si>
    <t>Мијајловић Љубиша</t>
  </si>
  <si>
    <t>Дивнић Горан</t>
  </si>
  <si>
    <t>Илић Жарко</t>
  </si>
  <si>
    <t>Опачић Јован</t>
  </si>
  <si>
    <t>Живановић Момчило</t>
  </si>
  <si>
    <t>70.00001</t>
  </si>
  <si>
    <t>28.26958</t>
  </si>
  <si>
    <t>0.09325</t>
  </si>
  <si>
    <t>0.04234</t>
  </si>
  <si>
    <t>0.03334</t>
  </si>
  <si>
    <t>0.02932</t>
  </si>
  <si>
    <t>0.02762</t>
  </si>
  <si>
    <t>"Београдске берзе" А.Д. Београд - ванберзанско тржиште</t>
  </si>
  <si>
    <t>Београд, ул. Мекензијева бр.79</t>
  </si>
  <si>
    <t xml:space="preserve">"Енерџи консалтинг и инжењеринг" д.о.о.  (скраћрни назив - ЕЦЕ д.о.о.), </t>
  </si>
  <si>
    <t xml:space="preserve">                                       ГОДИШЊИ ИЗВЕШТАЈ О ПОСЛОВАЊУ</t>
  </si>
  <si>
    <t>пословни нето добитак</t>
  </si>
  <si>
    <t>степен задужености</t>
  </si>
  <si>
    <t xml:space="preserve">I и II степен ликвидности  </t>
  </si>
  <si>
    <t>добитак по акцији</t>
  </si>
  <si>
    <t>исплаћена дивиденда по редовној и приоритетној акцији за последње 3 године, појединачно по годинама)</t>
  </si>
  <si>
    <t>у складу са захтевима МРС 14</t>
  </si>
  <si>
    <t>3.1.</t>
  </si>
  <si>
    <t>3.2.</t>
  </si>
  <si>
    <t>3.3.</t>
  </si>
  <si>
    <t>3.4.</t>
  </si>
  <si>
    <t>3.5.</t>
  </si>
  <si>
    <t>НАВЕСТИ И ОБЈАСНИТИ СВАКУ ПРОМЕНУ ВЕЋУ ОД 10% У ОДНОСУ НА ПРЕТХОДНУ ГОДИНУ У</t>
  </si>
  <si>
    <t>4.1.</t>
  </si>
  <si>
    <t>имовини и обавезама (из финансијских извештаја)</t>
  </si>
  <si>
    <t>4.2.</t>
  </si>
  <si>
    <t>нето добитку / губитку друштва</t>
  </si>
  <si>
    <t xml:space="preserve">НАВЕСТИ СЛУЧАЈЕВЕ КОД КОЈИХ ПОСТОЈИ НЕИЗВЕСНОСТ НАПЛАТЕ ПРИХОДА или могућих будућих </t>
  </si>
  <si>
    <t>трошкова који могу значајно утицати на финансијску позицију друштва</t>
  </si>
  <si>
    <t>ИНФОРМАЦИЈЕ О СТАЊУ  (број и %), стицању, продаји и поништењу сопствених акција</t>
  </si>
  <si>
    <t>НАВЕСТИ ИЗНОС, НАЧИН ФОРМИРАЊА И УПОТРЕБУ РЕЗЕРВИ У ПОСЛЕДЊЕ 2 ГОДИНЕ</t>
  </si>
  <si>
    <t>НАВЕСТИ СВЕ БИТНЕ ПОСЛОВНЕ ДОГАЂАЈЕ КОЈИ СУ СЕ ДЕСИЛИ ОД ДАНА БИЛАНСИРАЊА ДО ДАНА</t>
  </si>
  <si>
    <t>ПОДНОШЕЊА ИЗВЕШТАЈА</t>
  </si>
  <si>
    <t>4. Остало</t>
  </si>
  <si>
    <t>Чланство у управним и надзорним одборима других друштава-нема</t>
  </si>
  <si>
    <t>Занимање - дипломирани инжињер рударства</t>
  </si>
  <si>
    <t>Занимање - дипломирани инжињер машинства</t>
  </si>
  <si>
    <t>запослен у предузећу Кана трејд, Београд</t>
  </si>
  <si>
    <t>Занимање - економиста</t>
  </si>
  <si>
    <t>Оснивање предузећа "Енерџи консалтинг и инжењеринг" д.о.о.  (скраћрни назив - ЕЦЕ д.о.о.), који ће се бавити</t>
  </si>
  <si>
    <t>Спорна потраживања у износу од 19.959.167,38 динара</t>
  </si>
  <si>
    <t>приходи од продаје другим сегментима у оквиру истог друштва - нема</t>
  </si>
  <si>
    <t>имовини и обавезама сегмената - нема сегмената</t>
  </si>
  <si>
    <t>приходи од продаје екстерним купцима - комплетна продаја</t>
  </si>
  <si>
    <t>резултатима сваког сегмента - нема сегмената</t>
  </si>
  <si>
    <t>нема</t>
  </si>
  <si>
    <t>Решење о упису у регистар привредних субјеката бр.БД 55938/2007 од дана 18.06.2007. године</t>
  </si>
  <si>
    <t>Чланство у управним и надзорним одборима других друштава-нема у Србији</t>
  </si>
  <si>
    <t>На дан продаје број запослених је износио - 103, а 31.12.2007. године - 133 радника</t>
  </si>
  <si>
    <t>ИНФОРМАЦИЈЕ О ОСТВАРЕЊИМА ДРУШТВА ПО СЕГМЕНТИМА (на производној и географској основи)</t>
  </si>
  <si>
    <t>ANALIZA REZULTATA POSLOVANJA</t>
  </si>
  <si>
    <t>POSLOVNI REZULTAT</t>
  </si>
  <si>
    <t>FINANSIJSKI REZULTAT</t>
  </si>
  <si>
    <t>OSTALO - REZULTAT</t>
  </si>
  <si>
    <t xml:space="preserve">BRUTO REZULTAT </t>
  </si>
  <si>
    <t>ODLOŽENA PORESKA SREDSTVA</t>
  </si>
  <si>
    <t>ODLOŽENE PORESKE OBAVEZE</t>
  </si>
  <si>
    <t xml:space="preserve">NETO REZULTAT </t>
  </si>
  <si>
    <t xml:space="preserve">   </t>
  </si>
  <si>
    <t>Основни показатељи пословања (табела бр.4 - у прилогу)</t>
  </si>
  <si>
    <t>није исплаћивана</t>
  </si>
  <si>
    <t xml:space="preserve">најнижа  - </t>
  </si>
  <si>
    <t>највиша-</t>
  </si>
  <si>
    <t>цена акција - највиша и најнижа у извештајном периоду, ако се трговало (редовне)</t>
  </si>
  <si>
    <t>%</t>
  </si>
  <si>
    <t>обртна имовина према обавезама</t>
  </si>
  <si>
    <t>готовина у односу на краткорочне обавезе које најпре доспевају</t>
  </si>
  <si>
    <t>учешће обавеза у укупној пасиви</t>
  </si>
  <si>
    <t>Имовина је увећана за обавезно улагање у првој години инвестирања за цца 1.000.000,00 Еур-а</t>
  </si>
  <si>
    <t>4.1.1.</t>
  </si>
  <si>
    <t>4.1.2.</t>
  </si>
  <si>
    <t>Дугорочне обавезе на име резервисања за јемства у износу од 26.148 хиљ. Дин.</t>
  </si>
  <si>
    <t xml:space="preserve">Обавезе према добављачима из иностранства а везано за обавезно улагање - 19.096 хиљ.дин </t>
  </si>
  <si>
    <t xml:space="preserve">Обавезе према добављачима из земље а везано за обавезно улагање - 38.228 хиљ.дин </t>
  </si>
  <si>
    <t xml:space="preserve">Остале обавезе из пословања - повећан је број радника са 103 на 133 </t>
  </si>
  <si>
    <t>Обавезе по основу ПДВ-а и осталих јавних прихода - повећане због повећане реализације готових производа</t>
  </si>
  <si>
    <t xml:space="preserve">добитак пре опорезивања је мањи за 27.579 хиљ.дин, а износ дугорочних резервисања је 37.272 хиљ.дин., </t>
  </si>
  <si>
    <t>без дугорочних резервисања, добит би била за 34.55 % већа него претходне године</t>
  </si>
  <si>
    <t>3.5.1.</t>
  </si>
  <si>
    <t xml:space="preserve">Електровојводина Нови Сад </t>
  </si>
  <si>
    <t>КУПЦИ</t>
  </si>
  <si>
    <t>ДОБАВЉАЧИ</t>
  </si>
  <si>
    <t>Несам Грчац, С.Паланка</t>
  </si>
  <si>
    <t>Управа царина за увоз</t>
  </si>
  <si>
    <t>3.5.2.</t>
  </si>
  <si>
    <t>Вагледобив Черно море, Булгарија</t>
  </si>
  <si>
    <t>Глобал консултинг, Кипар</t>
  </si>
  <si>
    <t>Инекс Морава Алексинац</t>
  </si>
  <si>
    <t>Канис, Београд</t>
  </si>
  <si>
    <t>2.4.5.1.</t>
  </si>
  <si>
    <t>2.4.5.2.</t>
  </si>
  <si>
    <t>2.4.5.3</t>
  </si>
  <si>
    <t>2.4.5.4.</t>
  </si>
  <si>
    <t>2.4.5.5.</t>
  </si>
  <si>
    <t>2.4.5.6.</t>
  </si>
  <si>
    <t>Након усвајања, обелоданићемо кориговане финансијске извештаје заједно са мишљењем ревизора.</t>
  </si>
  <si>
    <r>
      <t>Асен Методијев Горанов</t>
    </r>
    <r>
      <rPr>
        <sz val="8"/>
        <rFont val="Arial"/>
        <family val="0"/>
      </rPr>
      <t>, са пребивалиштем у Ковину, ул. Цара Лазара бр.11</t>
    </r>
  </si>
  <si>
    <r>
      <t>Касавица Мирољуб</t>
    </r>
    <r>
      <rPr>
        <sz val="8"/>
        <rFont val="Arial"/>
        <family val="0"/>
      </rPr>
      <t>, са пребивалиштем у Београду, Тополска бр. 22</t>
    </r>
  </si>
  <si>
    <r>
      <t>Чавдар Пејчов</t>
    </r>
    <r>
      <rPr>
        <sz val="8"/>
        <rFont val="Arial"/>
        <family val="0"/>
      </rPr>
      <t>, са пребивалиштем у Софији, Бугарска, ул. Кюляков 25, вхд, спрат 5</t>
    </r>
  </si>
  <si>
    <t>запослен у Пазарни и оптични технологий А.Д., Софија, Бугарска</t>
  </si>
  <si>
    <r>
      <t>ИЗВЕШТАЈ УПРАВЕ</t>
    </r>
    <r>
      <rPr>
        <sz val="8"/>
        <rFont val="Arial"/>
        <family val="0"/>
      </rPr>
      <t xml:space="preserve"> о реализацији усвојене пословне политике</t>
    </r>
    <r>
      <rPr>
        <sz val="8"/>
        <color indexed="10"/>
        <rFont val="Arial"/>
        <family val="0"/>
      </rPr>
      <t xml:space="preserve">, </t>
    </r>
  </si>
  <si>
    <r>
      <t xml:space="preserve">1.1. Улагање у опрему за обављање основне делатности рудника у износу од 1.000.000,00 Еур - </t>
    </r>
    <r>
      <rPr>
        <b/>
        <sz val="8"/>
        <rFont val="Arial"/>
        <family val="0"/>
      </rPr>
      <t>испуњено</t>
    </r>
  </si>
  <si>
    <r>
      <t xml:space="preserve">1.2. Повећање запослености - </t>
    </r>
    <r>
      <rPr>
        <b/>
        <sz val="8"/>
        <rFont val="Arial"/>
        <family val="0"/>
      </rPr>
      <t xml:space="preserve">испуњено </t>
    </r>
  </si>
  <si>
    <r>
      <t xml:space="preserve">1.3. Пуштање у рад машине за дораду угља капацитета 60 тона / часу - </t>
    </r>
    <r>
      <rPr>
        <b/>
        <sz val="8"/>
        <rFont val="Arial"/>
        <family val="0"/>
      </rPr>
      <t>испуњено</t>
    </r>
  </si>
  <si>
    <r>
      <t xml:space="preserve">1.4. Повећање производње угља са багера - </t>
    </r>
    <r>
      <rPr>
        <b/>
        <sz val="8"/>
        <rFont val="Arial"/>
        <family val="0"/>
      </rPr>
      <t xml:space="preserve">није испуњено. </t>
    </r>
  </si>
  <si>
    <t>биланса износи 1.446.761,79 Еур-а</t>
  </si>
  <si>
    <t xml:space="preserve">Извршено је улагање у основна средства у износу од 114.635.907,06 динара што по средњем курсу на дан </t>
  </si>
  <si>
    <t>Разлози су везани за подизвођача који припрема терен за вађење угља, са којим је потписан уговор у нове-</t>
  </si>
  <si>
    <t>мбру 2007.године, тако да није било довољно времена да се открије довољна површина за експлоатацију.</t>
  </si>
  <si>
    <t>друштва)</t>
  </si>
  <si>
    <t xml:space="preserve">главним купцима и добављачима (који учествују са више од 10% у укупном приходу тј. укупним обавезама </t>
  </si>
  <si>
    <t>Дугорочне обавезе на име резервисања по уговору за извођење радова на откривци  од 11.124 хиљ.дин.</t>
  </si>
  <si>
    <t>ЉУДСКЕ РЕСУРСЕ</t>
  </si>
  <si>
    <t xml:space="preserve">УЛАГАЊА У ИСТРАЖИВАЊЕ И РАЗВОЈ ОСНОВНЕ ДЕЛАТНОСТИ, ИНФОРМАЦИОНЕ ТЕХНОЛОГИЈЕИ </t>
  </si>
  <si>
    <t>угља</t>
  </si>
  <si>
    <t>поступцима и стражним  радњама, прво на добијању  истражног права а касније и права на експлоатацију</t>
  </si>
  <si>
    <t>НАПРЕД НАВЕДЕНИ</t>
  </si>
  <si>
    <t xml:space="preserve">ОБРАЗЛОЖИТИ И ОСТАЛЕ БИТНЕ ПРОМЕНЕ ПОДАТАКА САДРЖАНИХ У ПРОСПЕКТУ А КОЈИ НИСУ </t>
  </si>
  <si>
    <t xml:space="preserve">а у складу са резервом коју је исказао ревизор. </t>
  </si>
  <si>
    <t xml:space="preserve">Ревизија финансијских извештаја за 2007. годину од стране ДСТ Ревизије, дала је мишљење са резервом, тако </t>
  </si>
  <si>
    <t>да је Скупштина акционара Рудника Ковин донела одлуку о корекцији финансијских извештаја за 2007. годину,</t>
  </si>
  <si>
    <t>"Нове ревизије", која је дала позитивно мишљење на кориговане финансијске извештаје.</t>
  </si>
  <si>
    <t>Корекција је урађена, и урађена је ревизија коригованих финансијских извештаја за 2007. годину од стране</t>
  </si>
  <si>
    <t>Скупштина акционара ће на седници заказаној за 28.08.2008. године усвајати кориговане финансијске извешта-</t>
  </si>
  <si>
    <t>је за 2007. годину годину као и мишљење ревизора на кориговане извештаје.</t>
  </si>
  <si>
    <t>Rudnik Kovin a.d.</t>
  </si>
  <si>
    <t>Asen Goranov, dipl.ing.rudarstva</t>
  </si>
  <si>
    <t>___________________________</t>
  </si>
  <si>
    <t>основних производа и услуга - УКУПНИ ПРИХОДИ 434.554.388.18 дин</t>
  </si>
  <si>
    <t>Анализа остварених расхода (табела бр.2 - у прилогу) - УКУПНИ РАСХОДИ 434.081.028.29 дин</t>
  </si>
  <si>
    <t>Анализа резултата пословања (табела бр.3 у прилогу) - ДОБИТ ПРЕ ОПОРЕЗИВАЊА 473.359.89 дин</t>
  </si>
  <si>
    <t>2.4.3. економичност (однос укупних прихода и укупних расхода-100.10%)</t>
  </si>
  <si>
    <t>2.4.2. ликвидност (обртна имовина према обавезама-366.70%)</t>
  </si>
  <si>
    <t>2.4.1. солвентност (готовина у односу на краткорочне обавезе-4.60%)</t>
  </si>
  <si>
    <t>2.4.4. рентабилност (бруто добитак према укупној активи-0.0%)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</si>
</sst>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sz val="8"/>
      <color indexed="12"/>
      <name val="Arial"/>
      <family val="0"/>
    </font>
    <font>
      <b/>
      <sz val="8"/>
      <color indexed="10"/>
      <name val="Arial"/>
      <family val="0"/>
    </font>
    <font>
      <sz val="8"/>
      <color indexed="12"/>
      <name val="Arial"/>
      <family val="0"/>
    </font>
    <font>
      <u val="single"/>
      <sz val="8"/>
      <name val="Arial"/>
      <family val="0"/>
    </font>
    <font>
      <b/>
      <i/>
      <u val="single"/>
      <sz val="8"/>
      <color indexed="12"/>
      <name val="Arial"/>
      <family val="0"/>
    </font>
    <font>
      <b/>
      <i/>
      <u val="single"/>
      <sz val="8"/>
      <name val="Arial"/>
      <family val="0"/>
    </font>
    <font>
      <b/>
      <i/>
      <sz val="8"/>
      <name val="Arial"/>
      <family val="0"/>
    </font>
    <font>
      <b/>
      <i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" fontId="10" fillId="0" borderId="4" xfId="0" applyNumberFormat="1" applyFont="1" applyBorder="1" applyAlignment="1">
      <alignment/>
    </xf>
    <xf numFmtId="4" fontId="10" fillId="0" borderId="2" xfId="0" applyNumberFormat="1" applyFont="1" applyFill="1" applyBorder="1" applyAlignment="1">
      <alignment/>
    </xf>
    <xf numFmtId="4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4" fontId="6" fillId="0" borderId="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/>
    </xf>
    <xf numFmtId="4" fontId="10" fillId="0" borderId="4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" fillId="0" borderId="6" xfId="0" applyFont="1" applyFill="1" applyBorder="1" applyAlignment="1">
      <alignment/>
    </xf>
    <xf numFmtId="4" fontId="1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76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176" fontId="8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176" fontId="8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6" fontId="8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4" fontId="1" fillId="0" borderId="51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4" fontId="1" fillId="0" borderId="33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2" fillId="0" borderId="55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1" fillId="0" borderId="39" xfId="0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/>
    </xf>
    <xf numFmtId="4" fontId="1" fillId="0" borderId="62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 horizontal="center"/>
    </xf>
    <xf numFmtId="4" fontId="1" fillId="0" borderId="57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workbookViewId="0" topLeftCell="A115">
      <selection activeCell="J121" sqref="J121"/>
    </sheetView>
  </sheetViews>
  <sheetFormatPr defaultColWidth="9.140625" defaultRowHeight="12.75"/>
  <cols>
    <col min="1" max="1" width="6.7109375" style="3" customWidth="1"/>
    <col min="2" max="2" width="11.28125" style="3" bestFit="1" customWidth="1"/>
    <col min="3" max="3" width="12.421875" style="3" customWidth="1"/>
    <col min="4" max="8" width="9.140625" style="3" customWidth="1"/>
    <col min="9" max="9" width="13.8515625" style="3" customWidth="1"/>
    <col min="10" max="10" width="22.00390625" style="3" customWidth="1"/>
    <col min="11" max="11" width="15.28125" style="12" customWidth="1"/>
    <col min="12" max="14" width="9.140625" style="12" customWidth="1"/>
    <col min="15" max="16384" width="9.140625" style="3" customWidth="1"/>
  </cols>
  <sheetData>
    <row r="1" spans="1:11" ht="11.25">
      <c r="A1" s="3" t="s">
        <v>1</v>
      </c>
      <c r="K1" s="14"/>
    </row>
    <row r="2" spans="1:11" ht="11.25">
      <c r="A2" s="3" t="s">
        <v>2</v>
      </c>
      <c r="J2" s="14"/>
      <c r="K2" s="14"/>
    </row>
    <row r="3" spans="10:12" ht="11.25">
      <c r="J3" s="12"/>
      <c r="K3" s="14"/>
      <c r="L3" s="14"/>
    </row>
    <row r="4" spans="11:12" ht="11.25">
      <c r="K4" s="14"/>
      <c r="L4" s="14"/>
    </row>
    <row r="6" spans="2:11" ht="11.25">
      <c r="B6" s="263" t="s">
        <v>253</v>
      </c>
      <c r="C6" s="263"/>
      <c r="D6" s="263"/>
      <c r="E6" s="263"/>
      <c r="F6" s="263"/>
      <c r="G6" s="263"/>
      <c r="H6" s="263"/>
      <c r="I6" s="263"/>
      <c r="J6" s="263"/>
      <c r="K6" s="263"/>
    </row>
    <row r="7" spans="2:11" ht="11.25">
      <c r="B7" s="263" t="s">
        <v>0</v>
      </c>
      <c r="C7" s="263"/>
      <c r="D7" s="263"/>
      <c r="E7" s="263"/>
      <c r="F7" s="263"/>
      <c r="G7" s="263"/>
      <c r="H7" s="263"/>
      <c r="I7" s="263"/>
      <c r="J7" s="263"/>
      <c r="K7" s="263"/>
    </row>
    <row r="10" spans="5:14" s="8" customFormat="1" ht="11.25">
      <c r="E10" s="8" t="s">
        <v>3</v>
      </c>
      <c r="K10" s="131"/>
      <c r="L10" s="131"/>
      <c r="M10" s="131"/>
      <c r="N10" s="131"/>
    </row>
    <row r="12" spans="1:14" s="8" customFormat="1" ht="11.25">
      <c r="A12" s="8">
        <v>1</v>
      </c>
      <c r="B12" s="8" t="s">
        <v>4</v>
      </c>
      <c r="K12" s="131"/>
      <c r="L12" s="131"/>
      <c r="M12" s="131"/>
      <c r="N12" s="131"/>
    </row>
    <row r="13" ht="4.5" customHeight="1"/>
    <row r="14" ht="11.25">
      <c r="B14" s="3" t="s">
        <v>12</v>
      </c>
    </row>
    <row r="15" ht="4.5" customHeight="1"/>
    <row r="16" ht="11.25">
      <c r="B16" s="3" t="s">
        <v>11</v>
      </c>
    </row>
    <row r="17" ht="4.5" customHeight="1"/>
    <row r="18" ht="11.25">
      <c r="B18" s="3" t="s">
        <v>10</v>
      </c>
    </row>
    <row r="19" ht="4.5" customHeight="1"/>
    <row r="20" ht="11.25">
      <c r="B20" s="3" t="s">
        <v>5</v>
      </c>
    </row>
    <row r="21" ht="4.5" customHeight="1"/>
    <row r="22" spans="1:14" s="8" customFormat="1" ht="11.25">
      <c r="A22" s="8">
        <v>2</v>
      </c>
      <c r="B22" s="8" t="s">
        <v>43</v>
      </c>
      <c r="K22" s="131"/>
      <c r="L22" s="131"/>
      <c r="M22" s="131"/>
      <c r="N22" s="131"/>
    </row>
    <row r="23" ht="3.75" customHeight="1"/>
    <row r="24" spans="1:14" s="11" customFormat="1" ht="11.25">
      <c r="A24" s="8">
        <v>3</v>
      </c>
      <c r="B24" s="8" t="s">
        <v>289</v>
      </c>
      <c r="K24" s="14"/>
      <c r="L24" s="14"/>
      <c r="M24" s="14"/>
      <c r="N24" s="14"/>
    </row>
    <row r="25" spans="2:14" s="4" customFormat="1" ht="4.5" customHeight="1">
      <c r="B25" s="3"/>
      <c r="K25" s="137"/>
      <c r="L25" s="137"/>
      <c r="M25" s="137"/>
      <c r="N25" s="137"/>
    </row>
    <row r="26" spans="1:14" s="8" customFormat="1" ht="11.25">
      <c r="A26" s="8">
        <v>4</v>
      </c>
      <c r="B26" s="8" t="s">
        <v>9</v>
      </c>
      <c r="K26" s="131"/>
      <c r="L26" s="131"/>
      <c r="M26" s="131"/>
      <c r="N26" s="131"/>
    </row>
    <row r="27" ht="5.25" customHeight="1"/>
    <row r="28" spans="1:14" s="8" customFormat="1" ht="11.25">
      <c r="A28" s="8">
        <v>5</v>
      </c>
      <c r="B28" s="8" t="s">
        <v>8</v>
      </c>
      <c r="K28" s="131"/>
      <c r="L28" s="131"/>
      <c r="M28" s="131"/>
      <c r="N28" s="131"/>
    </row>
    <row r="29" ht="5.25" customHeight="1"/>
    <row r="30" spans="1:14" s="8" customFormat="1" ht="11.25">
      <c r="A30" s="8">
        <v>6</v>
      </c>
      <c r="B30" s="8" t="s">
        <v>7</v>
      </c>
      <c r="D30" s="8">
        <v>130</v>
      </c>
      <c r="K30" s="131"/>
      <c r="L30" s="131"/>
      <c r="M30" s="131"/>
      <c r="N30" s="131"/>
    </row>
    <row r="31" spans="11:14" s="4" customFormat="1" ht="4.5" customHeight="1">
      <c r="K31" s="137"/>
      <c r="L31" s="137"/>
      <c r="M31" s="137"/>
      <c r="N31" s="137"/>
    </row>
    <row r="32" spans="1:14" s="8" customFormat="1" ht="11.25">
      <c r="A32" s="8">
        <v>7</v>
      </c>
      <c r="B32" s="8" t="s">
        <v>6</v>
      </c>
      <c r="K32" s="131"/>
      <c r="L32" s="131"/>
      <c r="M32" s="131"/>
      <c r="N32" s="131"/>
    </row>
    <row r="33" spans="1:4" ht="11.25">
      <c r="A33" s="9" t="s">
        <v>15</v>
      </c>
      <c r="B33" s="3" t="s">
        <v>233</v>
      </c>
      <c r="D33" s="15" t="s">
        <v>243</v>
      </c>
    </row>
    <row r="34" spans="1:4" ht="11.25">
      <c r="A34" s="9" t="s">
        <v>16</v>
      </c>
      <c r="B34" s="3" t="s">
        <v>234</v>
      </c>
      <c r="D34" s="15" t="s">
        <v>244</v>
      </c>
    </row>
    <row r="35" spans="1:4" ht="11.25">
      <c r="A35" s="9" t="s">
        <v>17</v>
      </c>
      <c r="B35" s="3" t="s">
        <v>235</v>
      </c>
      <c r="D35" s="15" t="s">
        <v>245</v>
      </c>
    </row>
    <row r="36" spans="1:4" ht="11.25">
      <c r="A36" s="9" t="s">
        <v>18</v>
      </c>
      <c r="B36" s="3" t="s">
        <v>236</v>
      </c>
      <c r="D36" s="15" t="s">
        <v>246</v>
      </c>
    </row>
    <row r="37" spans="1:4" ht="11.25">
      <c r="A37" s="9" t="s">
        <v>19</v>
      </c>
      <c r="B37" s="3" t="s">
        <v>237</v>
      </c>
      <c r="D37" s="15" t="s">
        <v>247</v>
      </c>
    </row>
    <row r="38" spans="1:4" ht="11.25">
      <c r="A38" s="9" t="s">
        <v>20</v>
      </c>
      <c r="B38" s="3" t="s">
        <v>238</v>
      </c>
      <c r="D38" s="15" t="s">
        <v>248</v>
      </c>
    </row>
    <row r="39" spans="1:4" ht="11.25">
      <c r="A39" s="9" t="s">
        <v>21</v>
      </c>
      <c r="B39" s="3" t="s">
        <v>239</v>
      </c>
      <c r="D39" s="15" t="s">
        <v>249</v>
      </c>
    </row>
    <row r="40" spans="1:4" ht="11.25">
      <c r="A40" s="9" t="s">
        <v>22</v>
      </c>
      <c r="B40" s="3" t="s">
        <v>240</v>
      </c>
      <c r="D40" s="15" t="s">
        <v>249</v>
      </c>
    </row>
    <row r="41" spans="1:4" ht="11.25">
      <c r="A41" s="9" t="s">
        <v>23</v>
      </c>
      <c r="B41" s="3" t="s">
        <v>241</v>
      </c>
      <c r="D41" s="15" t="s">
        <v>249</v>
      </c>
    </row>
    <row r="42" spans="1:5" ht="11.25">
      <c r="A42" s="9" t="s">
        <v>24</v>
      </c>
      <c r="B42" s="3" t="s">
        <v>242</v>
      </c>
      <c r="D42" s="15" t="s">
        <v>249</v>
      </c>
      <c r="E42" s="16"/>
    </row>
    <row r="43" spans="1:14" s="4" customFormat="1" ht="4.5" customHeight="1">
      <c r="A43" s="2"/>
      <c r="K43" s="137"/>
      <c r="L43" s="137"/>
      <c r="M43" s="137"/>
      <c r="N43" s="137"/>
    </row>
    <row r="44" spans="1:14" s="8" customFormat="1" ht="11.25">
      <c r="A44" s="8">
        <v>8</v>
      </c>
      <c r="B44" s="8" t="s">
        <v>13</v>
      </c>
      <c r="K44" s="131"/>
      <c r="L44" s="131"/>
      <c r="M44" s="131"/>
      <c r="N44" s="131"/>
    </row>
    <row r="45" spans="11:14" s="8" customFormat="1" ht="5.25" customHeight="1">
      <c r="K45" s="131"/>
      <c r="L45" s="131"/>
      <c r="M45" s="131"/>
      <c r="N45" s="131"/>
    </row>
    <row r="46" spans="1:14" s="8" customFormat="1" ht="11.25">
      <c r="A46" s="8">
        <v>9</v>
      </c>
      <c r="B46" s="8" t="s">
        <v>44</v>
      </c>
      <c r="K46" s="131"/>
      <c r="L46" s="131"/>
      <c r="M46" s="131"/>
      <c r="N46" s="131"/>
    </row>
    <row r="47" spans="11:14" s="8" customFormat="1" ht="4.5" customHeight="1">
      <c r="K47" s="131"/>
      <c r="L47" s="131"/>
      <c r="M47" s="131"/>
      <c r="N47" s="131"/>
    </row>
    <row r="48" spans="1:14" s="8" customFormat="1" ht="11.25">
      <c r="A48" s="8">
        <v>10</v>
      </c>
      <c r="B48" s="8" t="s">
        <v>14</v>
      </c>
      <c r="K48" s="131"/>
      <c r="L48" s="131"/>
      <c r="M48" s="131"/>
      <c r="N48" s="131"/>
    </row>
    <row r="49" spans="1:2" ht="11.25">
      <c r="A49" s="3" t="s">
        <v>25</v>
      </c>
      <c r="B49" s="3" t="s">
        <v>252</v>
      </c>
    </row>
    <row r="50" ht="11.25">
      <c r="B50" s="3" t="s">
        <v>251</v>
      </c>
    </row>
    <row r="51" ht="3.75" customHeight="1"/>
    <row r="52" spans="1:14" s="8" customFormat="1" ht="11.25">
      <c r="A52" s="8">
        <v>11</v>
      </c>
      <c r="B52" s="8" t="s">
        <v>26</v>
      </c>
      <c r="K52" s="131"/>
      <c r="L52" s="131"/>
      <c r="M52" s="131"/>
      <c r="N52" s="131"/>
    </row>
    <row r="53" spans="1:14" s="8" customFormat="1" ht="11.25">
      <c r="A53" s="8">
        <v>12</v>
      </c>
      <c r="B53" s="8" t="s">
        <v>27</v>
      </c>
      <c r="K53" s="131"/>
      <c r="L53" s="131"/>
      <c r="M53" s="131"/>
      <c r="N53" s="131"/>
    </row>
    <row r="54" ht="11.25">
      <c r="B54" s="3" t="s">
        <v>250</v>
      </c>
    </row>
    <row r="57" spans="5:14" s="8" customFormat="1" ht="11.25">
      <c r="E57" s="8" t="s">
        <v>28</v>
      </c>
      <c r="K57" s="131"/>
      <c r="L57" s="131"/>
      <c r="M57" s="131"/>
      <c r="N57" s="131"/>
    </row>
    <row r="59" spans="1:14" s="8" customFormat="1" ht="11.25">
      <c r="A59" s="8">
        <v>1</v>
      </c>
      <c r="B59" s="8" t="s">
        <v>29</v>
      </c>
      <c r="K59" s="131"/>
      <c r="L59" s="131"/>
      <c r="M59" s="131"/>
      <c r="N59" s="131"/>
    </row>
    <row r="60" ht="4.5" customHeight="1"/>
    <row r="61" spans="1:2" ht="11.25">
      <c r="A61" s="3" t="s">
        <v>30</v>
      </c>
      <c r="B61" s="3" t="s">
        <v>31</v>
      </c>
    </row>
    <row r="62" ht="11.25">
      <c r="B62" s="8" t="s">
        <v>339</v>
      </c>
    </row>
    <row r="63" ht="11.25">
      <c r="B63" s="3" t="s">
        <v>278</v>
      </c>
    </row>
    <row r="64" ht="11.25">
      <c r="B64" s="3" t="s">
        <v>32</v>
      </c>
    </row>
    <row r="65" ht="11.25">
      <c r="B65" s="3" t="s">
        <v>290</v>
      </c>
    </row>
    <row r="66" ht="11.25">
      <c r="B66" s="3" t="s">
        <v>33</v>
      </c>
    </row>
    <row r="67" ht="11.25">
      <c r="B67" s="3" t="s">
        <v>34</v>
      </c>
    </row>
    <row r="68" ht="4.5" customHeight="1"/>
    <row r="69" spans="1:2" ht="11.25">
      <c r="A69" s="3" t="s">
        <v>35</v>
      </c>
      <c r="B69" s="3" t="s">
        <v>36</v>
      </c>
    </row>
    <row r="70" ht="11.25">
      <c r="B70" s="8" t="s">
        <v>340</v>
      </c>
    </row>
    <row r="71" ht="11.25">
      <c r="B71" s="3" t="s">
        <v>279</v>
      </c>
    </row>
    <row r="72" ht="11.25">
      <c r="B72" s="3" t="s">
        <v>280</v>
      </c>
    </row>
    <row r="73" ht="11.25">
      <c r="B73" s="3" t="s">
        <v>277</v>
      </c>
    </row>
    <row r="74" ht="11.25">
      <c r="B74" s="3" t="s">
        <v>33</v>
      </c>
    </row>
    <row r="75" ht="11.25">
      <c r="B75" s="3" t="s">
        <v>34</v>
      </c>
    </row>
    <row r="76" ht="4.5" customHeight="1"/>
    <row r="77" spans="1:2" ht="11.25">
      <c r="A77" s="3" t="s">
        <v>37</v>
      </c>
      <c r="B77" s="3" t="s">
        <v>36</v>
      </c>
    </row>
    <row r="78" ht="11.25">
      <c r="B78" s="8" t="s">
        <v>341</v>
      </c>
    </row>
    <row r="79" ht="11.25">
      <c r="B79" s="3" t="s">
        <v>281</v>
      </c>
    </row>
    <row r="80" ht="11.25">
      <c r="B80" s="3" t="s">
        <v>342</v>
      </c>
    </row>
    <row r="81" ht="11.25">
      <c r="B81" s="3" t="s">
        <v>290</v>
      </c>
    </row>
    <row r="82" ht="11.25">
      <c r="B82" s="3" t="s">
        <v>33</v>
      </c>
    </row>
    <row r="83" ht="11.25">
      <c r="B83" s="3" t="s">
        <v>34</v>
      </c>
    </row>
    <row r="84" ht="5.25" customHeight="1"/>
    <row r="85" spans="1:14" s="8" customFormat="1" ht="11.25">
      <c r="A85" s="8">
        <v>2</v>
      </c>
      <c r="B85" s="8" t="s">
        <v>38</v>
      </c>
      <c r="K85" s="131"/>
      <c r="L85" s="131"/>
      <c r="M85" s="131"/>
      <c r="N85" s="131"/>
    </row>
    <row r="86" spans="11:14" s="4" customFormat="1" ht="4.5" customHeight="1">
      <c r="K86" s="137"/>
      <c r="L86" s="137"/>
      <c r="M86" s="137"/>
      <c r="N86" s="137"/>
    </row>
    <row r="87" ht="11.25" customHeight="1">
      <c r="B87" s="3" t="s">
        <v>288</v>
      </c>
    </row>
    <row r="88" ht="11.25" customHeight="1"/>
    <row r="89" spans="1:14" s="8" customFormat="1" ht="11.25">
      <c r="A89" s="8">
        <v>3</v>
      </c>
      <c r="B89" s="8" t="s">
        <v>42</v>
      </c>
      <c r="K89" s="131"/>
      <c r="L89" s="131"/>
      <c r="M89" s="131"/>
      <c r="N89" s="131"/>
    </row>
    <row r="90" spans="11:14" s="8" customFormat="1" ht="4.5" customHeight="1">
      <c r="K90" s="131"/>
      <c r="L90" s="131"/>
      <c r="M90" s="131"/>
      <c r="N90" s="131"/>
    </row>
    <row r="91" ht="11.25">
      <c r="B91" s="3" t="s">
        <v>288</v>
      </c>
    </row>
    <row r="94" spans="5:14" s="8" customFormat="1" ht="11.25">
      <c r="E94" s="8" t="s">
        <v>45</v>
      </c>
      <c r="K94" s="131"/>
      <c r="L94" s="131"/>
      <c r="M94" s="131"/>
      <c r="N94" s="131"/>
    </row>
    <row r="96" spans="1:14" s="4" customFormat="1" ht="11.25">
      <c r="A96" s="10">
        <v>1</v>
      </c>
      <c r="B96" s="8" t="s">
        <v>343</v>
      </c>
      <c r="K96" s="137"/>
      <c r="L96" s="137"/>
      <c r="M96" s="137"/>
      <c r="N96" s="137"/>
    </row>
    <row r="97" spans="1:14" s="4" customFormat="1" ht="11.25">
      <c r="A97" s="10"/>
      <c r="B97" s="3" t="s">
        <v>344</v>
      </c>
      <c r="K97" s="137"/>
      <c r="L97" s="137"/>
      <c r="M97" s="137"/>
      <c r="N97" s="137"/>
    </row>
    <row r="98" spans="1:14" s="4" customFormat="1" ht="11.25">
      <c r="A98" s="10"/>
      <c r="B98" s="3" t="s">
        <v>349</v>
      </c>
      <c r="K98" s="137"/>
      <c r="L98" s="137"/>
      <c r="M98" s="137"/>
      <c r="N98" s="137"/>
    </row>
    <row r="99" spans="1:14" s="4" customFormat="1" ht="11.25">
      <c r="A99" s="10"/>
      <c r="B99" s="3" t="s">
        <v>348</v>
      </c>
      <c r="K99" s="137"/>
      <c r="L99" s="137"/>
      <c r="M99" s="137"/>
      <c r="N99" s="137"/>
    </row>
    <row r="100" spans="1:14" s="4" customFormat="1" ht="11.25">
      <c r="A100" s="10"/>
      <c r="B100" s="3" t="s">
        <v>345</v>
      </c>
      <c r="K100" s="137"/>
      <c r="L100" s="137"/>
      <c r="M100" s="137"/>
      <c r="N100" s="137"/>
    </row>
    <row r="101" spans="1:14" s="4" customFormat="1" ht="11.25">
      <c r="A101" s="10"/>
      <c r="B101" s="3" t="s">
        <v>291</v>
      </c>
      <c r="K101" s="137"/>
      <c r="L101" s="137"/>
      <c r="M101" s="137"/>
      <c r="N101" s="137"/>
    </row>
    <row r="102" spans="1:14" s="4" customFormat="1" ht="11.25">
      <c r="A102" s="10"/>
      <c r="B102" s="3" t="s">
        <v>346</v>
      </c>
      <c r="K102" s="137"/>
      <c r="L102" s="137"/>
      <c r="M102" s="137"/>
      <c r="N102" s="137"/>
    </row>
    <row r="103" ht="11.25">
      <c r="B103" s="3" t="s">
        <v>347</v>
      </c>
    </row>
    <row r="104" ht="11.25">
      <c r="B104" s="3" t="s">
        <v>350</v>
      </c>
    </row>
    <row r="105" ht="11.25">
      <c r="B105" s="3" t="s">
        <v>351</v>
      </c>
    </row>
    <row r="106" ht="6" customHeight="1"/>
    <row r="107" spans="1:14" s="8" customFormat="1" ht="13.5" customHeight="1">
      <c r="A107" s="8">
        <v>2</v>
      </c>
      <c r="B107" s="8" t="s">
        <v>72</v>
      </c>
      <c r="K107" s="131"/>
      <c r="L107" s="131"/>
      <c r="M107" s="131"/>
      <c r="N107" s="131"/>
    </row>
    <row r="108" spans="11:14" s="8" customFormat="1" ht="6" customHeight="1">
      <c r="K108" s="131"/>
      <c r="L108" s="131"/>
      <c r="M108" s="131"/>
      <c r="N108" s="131"/>
    </row>
    <row r="109" spans="1:14" s="8" customFormat="1" ht="11.25">
      <c r="A109" s="8" t="s">
        <v>39</v>
      </c>
      <c r="B109" s="8" t="s">
        <v>71</v>
      </c>
      <c r="K109" s="131"/>
      <c r="L109" s="131"/>
      <c r="M109" s="131"/>
      <c r="N109" s="131"/>
    </row>
    <row r="110" spans="2:14" s="8" customFormat="1" ht="11.25">
      <c r="B110" s="8" t="s">
        <v>371</v>
      </c>
      <c r="K110" s="131"/>
      <c r="L110" s="131"/>
      <c r="M110" s="131"/>
      <c r="N110" s="131"/>
    </row>
    <row r="111" spans="11:14" s="8" customFormat="1" ht="11.25">
      <c r="K111" s="131"/>
      <c r="L111" s="131"/>
      <c r="M111" s="131"/>
      <c r="N111" s="131"/>
    </row>
    <row r="112" spans="1:2" ht="11.25">
      <c r="A112" s="8" t="s">
        <v>40</v>
      </c>
      <c r="B112" s="8" t="s">
        <v>372</v>
      </c>
    </row>
    <row r="113" spans="1:2" ht="11.25">
      <c r="A113" s="8"/>
      <c r="B113" s="8"/>
    </row>
    <row r="114" spans="1:2" ht="11.25">
      <c r="A114" s="8" t="s">
        <v>41</v>
      </c>
      <c r="B114" s="8" t="s">
        <v>373</v>
      </c>
    </row>
    <row r="115" spans="1:2" ht="11.25">
      <c r="A115" s="8"/>
      <c r="B115" s="8"/>
    </row>
    <row r="116" spans="1:2" ht="11.25">
      <c r="A116" s="8" t="s">
        <v>73</v>
      </c>
      <c r="B116" s="8" t="s">
        <v>302</v>
      </c>
    </row>
    <row r="117" ht="11.25">
      <c r="B117" s="8" t="s">
        <v>376</v>
      </c>
    </row>
    <row r="118" ht="11.25">
      <c r="B118" s="8" t="s">
        <v>375</v>
      </c>
    </row>
    <row r="119" ht="11.25">
      <c r="B119" s="8" t="s">
        <v>374</v>
      </c>
    </row>
    <row r="120" ht="11.25">
      <c r="B120" s="8" t="s">
        <v>377</v>
      </c>
    </row>
    <row r="121" ht="11.25">
      <c r="B121" s="8"/>
    </row>
    <row r="123" spans="1:2" s="12" customFormat="1" ht="11.25">
      <c r="A123" s="12" t="s">
        <v>332</v>
      </c>
      <c r="B123" s="12" t="s">
        <v>254</v>
      </c>
    </row>
    <row r="124" s="12" customFormat="1" ht="11.25">
      <c r="B124" s="17">
        <v>1810308.5668638945</v>
      </c>
    </row>
    <row r="125" spans="1:2" ht="11.25">
      <c r="A125" s="3" t="s">
        <v>333</v>
      </c>
      <c r="B125" s="3" t="s">
        <v>255</v>
      </c>
    </row>
    <row r="126" spans="2:9" s="12" customFormat="1" ht="11.25">
      <c r="B126" s="12" t="s">
        <v>310</v>
      </c>
      <c r="H126" s="17">
        <v>6.1</v>
      </c>
      <c r="I126" s="12" t="s">
        <v>307</v>
      </c>
    </row>
    <row r="127" spans="1:8" ht="11.25">
      <c r="A127" s="3" t="s">
        <v>334</v>
      </c>
      <c r="B127" s="3" t="s">
        <v>256</v>
      </c>
      <c r="H127" s="18"/>
    </row>
    <row r="128" spans="2:14" s="13" customFormat="1" ht="11.25">
      <c r="B128" s="13" t="s">
        <v>308</v>
      </c>
      <c r="C128" s="19"/>
      <c r="E128" s="20"/>
      <c r="H128" s="21">
        <v>366.71818031778423</v>
      </c>
      <c r="I128" s="13" t="s">
        <v>307</v>
      </c>
      <c r="K128" s="93"/>
      <c r="L128" s="93"/>
      <c r="M128" s="93"/>
      <c r="N128" s="93"/>
    </row>
    <row r="129" spans="2:14" s="13" customFormat="1" ht="11.25">
      <c r="B129" s="13" t="s">
        <v>309</v>
      </c>
      <c r="C129" s="19"/>
      <c r="E129" s="20"/>
      <c r="H129" s="21">
        <v>6.3</v>
      </c>
      <c r="I129" s="13" t="s">
        <v>307</v>
      </c>
      <c r="K129" s="93"/>
      <c r="L129" s="93"/>
      <c r="M129" s="93"/>
      <c r="N129" s="93"/>
    </row>
    <row r="130" spans="1:2" ht="11.25">
      <c r="A130" s="3" t="s">
        <v>335</v>
      </c>
      <c r="B130" s="3" t="s">
        <v>306</v>
      </c>
    </row>
    <row r="131" spans="1:5" ht="11.25">
      <c r="A131" s="12"/>
      <c r="B131" s="12" t="s">
        <v>304</v>
      </c>
      <c r="C131" s="17">
        <v>1099</v>
      </c>
      <c r="D131" s="12"/>
      <c r="E131" s="12"/>
    </row>
    <row r="132" spans="1:5" ht="11.25">
      <c r="A132" s="12"/>
      <c r="B132" s="12" t="s">
        <v>305</v>
      </c>
      <c r="C132" s="17">
        <v>2399</v>
      </c>
      <c r="D132" s="12"/>
      <c r="E132" s="12"/>
    </row>
    <row r="133" spans="1:2" ht="11.25">
      <c r="A133" s="3" t="s">
        <v>336</v>
      </c>
      <c r="B133" s="3" t="s">
        <v>257</v>
      </c>
    </row>
    <row r="134" ht="11.25">
      <c r="B134" s="12">
        <v>43</v>
      </c>
    </row>
    <row r="135" spans="1:2" ht="11.25">
      <c r="A135" s="3" t="s">
        <v>337</v>
      </c>
      <c r="B135" s="3" t="s">
        <v>258</v>
      </c>
    </row>
    <row r="136" ht="11.25">
      <c r="B136" s="3" t="s">
        <v>303</v>
      </c>
    </row>
    <row r="138" spans="1:4" ht="11.25">
      <c r="A138" s="8">
        <v>3</v>
      </c>
      <c r="B138" s="8" t="s">
        <v>292</v>
      </c>
      <c r="C138" s="8"/>
      <c r="D138" s="8"/>
    </row>
    <row r="139" spans="2:14" s="8" customFormat="1" ht="11.25">
      <c r="B139" s="8" t="s">
        <v>259</v>
      </c>
      <c r="K139" s="131"/>
      <c r="L139" s="131"/>
      <c r="M139" s="131"/>
      <c r="N139" s="131"/>
    </row>
    <row r="140" ht="6" customHeight="1"/>
    <row r="141" spans="1:2" ht="11.25">
      <c r="A141" s="3" t="s">
        <v>260</v>
      </c>
      <c r="B141" s="3" t="s">
        <v>286</v>
      </c>
    </row>
    <row r="142" spans="1:2" ht="11.25">
      <c r="A142" s="3" t="s">
        <v>261</v>
      </c>
      <c r="B142" s="3" t="s">
        <v>284</v>
      </c>
    </row>
    <row r="143" spans="1:2" ht="11.25">
      <c r="A143" s="3" t="s">
        <v>262</v>
      </c>
      <c r="B143" s="3" t="s">
        <v>287</v>
      </c>
    </row>
    <row r="144" spans="1:2" ht="11.25">
      <c r="A144" s="3" t="s">
        <v>263</v>
      </c>
      <c r="B144" s="3" t="s">
        <v>285</v>
      </c>
    </row>
    <row r="145" spans="1:2" ht="11.25">
      <c r="A145" s="3" t="s">
        <v>264</v>
      </c>
      <c r="B145" s="3" t="s">
        <v>353</v>
      </c>
    </row>
    <row r="146" ht="11.25">
      <c r="B146" s="3" t="s">
        <v>352</v>
      </c>
    </row>
    <row r="147" ht="4.5" customHeight="1"/>
    <row r="148" spans="1:5" ht="11.25">
      <c r="A148" s="3" t="s">
        <v>321</v>
      </c>
      <c r="B148" s="3" t="s">
        <v>324</v>
      </c>
      <c r="E148" s="22" t="s">
        <v>307</v>
      </c>
    </row>
    <row r="149" spans="2:5" ht="11.25">
      <c r="B149" s="3" t="s">
        <v>328</v>
      </c>
      <c r="E149" s="9">
        <v>22.65</v>
      </c>
    </row>
    <row r="150" spans="2:5" ht="11.25">
      <c r="B150" s="3" t="s">
        <v>322</v>
      </c>
      <c r="E150" s="9">
        <v>12.59</v>
      </c>
    </row>
    <row r="151" spans="2:5" ht="11.25">
      <c r="B151" s="3" t="s">
        <v>325</v>
      </c>
      <c r="E151" s="9">
        <v>13.03</v>
      </c>
    </row>
    <row r="152" spans="2:5" ht="11.25">
      <c r="B152" s="3" t="s">
        <v>326</v>
      </c>
      <c r="E152" s="9">
        <v>4.66</v>
      </c>
    </row>
    <row r="153" spans="1:5" ht="11.25">
      <c r="A153" s="3" t="s">
        <v>327</v>
      </c>
      <c r="B153" s="3" t="s">
        <v>323</v>
      </c>
      <c r="E153" s="22" t="s">
        <v>307</v>
      </c>
    </row>
    <row r="154" spans="2:5" ht="11.25">
      <c r="B154" s="3" t="s">
        <v>329</v>
      </c>
      <c r="E154" s="3">
        <v>18.87</v>
      </c>
    </row>
    <row r="155" spans="2:5" ht="11.25">
      <c r="B155" s="3" t="s">
        <v>331</v>
      </c>
      <c r="E155" s="3">
        <v>15.64</v>
      </c>
    </row>
    <row r="156" spans="2:5" ht="11.25">
      <c r="B156" s="3" t="s">
        <v>330</v>
      </c>
      <c r="E156" s="18">
        <v>6.1</v>
      </c>
    </row>
    <row r="158" spans="1:14" s="8" customFormat="1" ht="11.25">
      <c r="A158" s="8">
        <v>4</v>
      </c>
      <c r="B158" s="8" t="s">
        <v>265</v>
      </c>
      <c r="K158" s="131"/>
      <c r="L158" s="131"/>
      <c r="M158" s="131"/>
      <c r="N158" s="131"/>
    </row>
    <row r="159" ht="6.75" customHeight="1"/>
    <row r="160" spans="1:14" s="8" customFormat="1" ht="11.25">
      <c r="A160" s="8" t="s">
        <v>266</v>
      </c>
      <c r="B160" s="8" t="s">
        <v>267</v>
      </c>
      <c r="K160" s="131"/>
      <c r="L160" s="131"/>
      <c r="M160" s="131"/>
      <c r="N160" s="131"/>
    </row>
    <row r="161" spans="1:2" ht="11.25">
      <c r="A161" s="3" t="s">
        <v>312</v>
      </c>
      <c r="B161" s="3" t="s">
        <v>311</v>
      </c>
    </row>
    <row r="162" spans="1:2" ht="11.25">
      <c r="A162" s="3" t="s">
        <v>313</v>
      </c>
      <c r="B162" s="3" t="s">
        <v>314</v>
      </c>
    </row>
    <row r="163" ht="11.25">
      <c r="B163" s="3" t="s">
        <v>354</v>
      </c>
    </row>
    <row r="164" ht="11.25">
      <c r="B164" s="3" t="s">
        <v>315</v>
      </c>
    </row>
    <row r="165" ht="11.25">
      <c r="B165" s="3" t="s">
        <v>316</v>
      </c>
    </row>
    <row r="166" ht="11.25">
      <c r="B166" s="3" t="s">
        <v>317</v>
      </c>
    </row>
    <row r="167" ht="11.25">
      <c r="B167" s="3" t="s">
        <v>318</v>
      </c>
    </row>
    <row r="168" ht="4.5" customHeight="1"/>
    <row r="169" spans="1:14" s="8" customFormat="1" ht="11.25">
      <c r="A169" s="8" t="s">
        <v>268</v>
      </c>
      <c r="B169" s="8" t="s">
        <v>269</v>
      </c>
      <c r="K169" s="131"/>
      <c r="L169" s="131"/>
      <c r="M169" s="131"/>
      <c r="N169" s="131"/>
    </row>
    <row r="170" ht="11.25">
      <c r="B170" s="3" t="s">
        <v>319</v>
      </c>
    </row>
    <row r="171" ht="11.25">
      <c r="B171" s="3" t="s">
        <v>320</v>
      </c>
    </row>
    <row r="173" spans="1:14" s="8" customFormat="1" ht="11.25">
      <c r="A173" s="8">
        <v>5</v>
      </c>
      <c r="B173" s="8" t="s">
        <v>270</v>
      </c>
      <c r="K173" s="131"/>
      <c r="L173" s="131"/>
      <c r="M173" s="131"/>
      <c r="N173" s="131"/>
    </row>
    <row r="174" spans="2:14" s="8" customFormat="1" ht="11.25">
      <c r="B174" s="8" t="s">
        <v>271</v>
      </c>
      <c r="K174" s="131"/>
      <c r="L174" s="131"/>
      <c r="M174" s="131"/>
      <c r="N174" s="131"/>
    </row>
    <row r="175" spans="2:14" s="8" customFormat="1" ht="11.25">
      <c r="B175" s="8" t="s">
        <v>283</v>
      </c>
      <c r="K175" s="131"/>
      <c r="L175" s="131"/>
      <c r="M175" s="131"/>
      <c r="N175" s="131"/>
    </row>
    <row r="177" spans="1:14" s="8" customFormat="1" ht="11.25">
      <c r="A177" s="8">
        <v>6</v>
      </c>
      <c r="B177" s="8" t="s">
        <v>272</v>
      </c>
      <c r="K177" s="131"/>
      <c r="L177" s="131"/>
      <c r="M177" s="131"/>
      <c r="N177" s="131"/>
    </row>
    <row r="178" ht="11.25">
      <c r="B178" s="3" t="s">
        <v>288</v>
      </c>
    </row>
    <row r="180" spans="1:2" ht="11.25">
      <c r="A180" s="8">
        <v>7</v>
      </c>
      <c r="B180" s="8" t="s">
        <v>356</v>
      </c>
    </row>
    <row r="181" spans="1:2" ht="11.25">
      <c r="A181" s="8"/>
      <c r="B181" s="8" t="s">
        <v>355</v>
      </c>
    </row>
    <row r="182" spans="1:2" ht="11.25">
      <c r="A182" s="8"/>
      <c r="B182" s="3" t="s">
        <v>282</v>
      </c>
    </row>
    <row r="183" ht="11.25">
      <c r="B183" s="3" t="s">
        <v>358</v>
      </c>
    </row>
    <row r="184" ht="11.25">
      <c r="B184" s="3" t="s">
        <v>357</v>
      </c>
    </row>
    <row r="185" spans="1:14" s="8" customFormat="1" ht="11.25">
      <c r="A185" s="8">
        <v>8</v>
      </c>
      <c r="B185" s="8" t="s">
        <v>273</v>
      </c>
      <c r="K185" s="131"/>
      <c r="L185" s="131"/>
      <c r="M185" s="131"/>
      <c r="N185" s="131"/>
    </row>
    <row r="186" ht="11.25">
      <c r="B186" s="3" t="s">
        <v>288</v>
      </c>
    </row>
    <row r="188" spans="1:14" s="8" customFormat="1" ht="11.25">
      <c r="A188" s="8">
        <v>9</v>
      </c>
      <c r="B188" s="8" t="s">
        <v>274</v>
      </c>
      <c r="K188" s="131"/>
      <c r="L188" s="131"/>
      <c r="M188" s="131"/>
      <c r="N188" s="131"/>
    </row>
    <row r="189" spans="2:14" s="8" customFormat="1" ht="11.25">
      <c r="B189" s="8" t="s">
        <v>275</v>
      </c>
      <c r="K189" s="131"/>
      <c r="L189" s="131"/>
      <c r="M189" s="131"/>
      <c r="N189" s="131"/>
    </row>
    <row r="190" ht="11.25">
      <c r="B190" s="3" t="s">
        <v>288</v>
      </c>
    </row>
    <row r="192" spans="1:2" ht="11.25">
      <c r="A192" s="8">
        <v>10</v>
      </c>
      <c r="B192" s="8" t="s">
        <v>360</v>
      </c>
    </row>
    <row r="193" spans="1:2" ht="11.25">
      <c r="A193" s="8"/>
      <c r="B193" s="8" t="s">
        <v>359</v>
      </c>
    </row>
    <row r="194" ht="11.25">
      <c r="B194" s="3" t="s">
        <v>288</v>
      </c>
    </row>
    <row r="196" spans="5:14" s="8" customFormat="1" ht="11.25">
      <c r="E196" s="8" t="s">
        <v>276</v>
      </c>
      <c r="K196" s="131"/>
      <c r="L196" s="131"/>
      <c r="M196" s="131"/>
      <c r="N196" s="131"/>
    </row>
    <row r="198" ht="11.25">
      <c r="B198" s="3" t="s">
        <v>362</v>
      </c>
    </row>
    <row r="199" ht="11.25">
      <c r="B199" s="3" t="s">
        <v>363</v>
      </c>
    </row>
    <row r="200" ht="11.25">
      <c r="B200" s="3" t="s">
        <v>361</v>
      </c>
    </row>
    <row r="201" ht="11.25">
      <c r="B201" s="3" t="s">
        <v>365</v>
      </c>
    </row>
    <row r="202" ht="11.25">
      <c r="B202" s="3" t="s">
        <v>364</v>
      </c>
    </row>
    <row r="203" ht="11.25">
      <c r="B203" s="3" t="s">
        <v>366</v>
      </c>
    </row>
    <row r="204" ht="11.25">
      <c r="B204" s="3" t="s">
        <v>367</v>
      </c>
    </row>
    <row r="205" ht="11.25">
      <c r="B205" s="3" t="s">
        <v>338</v>
      </c>
    </row>
    <row r="209" ht="11.25">
      <c r="G209" s="3" t="s">
        <v>368</v>
      </c>
    </row>
    <row r="210" ht="11.25">
      <c r="G210" s="3" t="s">
        <v>369</v>
      </c>
    </row>
    <row r="212" ht="11.25">
      <c r="G212" s="3" t="s">
        <v>370</v>
      </c>
    </row>
  </sheetData>
  <mergeCells count="2">
    <mergeCell ref="B6:K6"/>
    <mergeCell ref="B7:K7"/>
  </mergeCells>
  <printOptions/>
  <pageMargins left="0.44" right="0.8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9"/>
  <sheetViews>
    <sheetView workbookViewId="0" topLeftCell="A46">
      <selection activeCell="H79" sqref="H79"/>
    </sheetView>
  </sheetViews>
  <sheetFormatPr defaultColWidth="9.140625" defaultRowHeight="12.75"/>
  <cols>
    <col min="1" max="1" width="3.7109375" style="12" customWidth="1"/>
    <col min="2" max="2" width="24.57421875" style="12" customWidth="1"/>
    <col min="3" max="3" width="0.71875" style="93" customWidth="1"/>
    <col min="4" max="4" width="13.8515625" style="12" customWidth="1"/>
    <col min="5" max="5" width="11.140625" style="12" customWidth="1"/>
    <col min="6" max="6" width="12.421875" style="139" customWidth="1"/>
    <col min="7" max="7" width="0.71875" style="93" customWidth="1"/>
    <col min="8" max="8" width="13.28125" style="12" customWidth="1"/>
    <col min="9" max="9" width="11.421875" style="12" customWidth="1"/>
    <col min="10" max="10" width="11.7109375" style="12" customWidth="1"/>
    <col min="11" max="11" width="0.85546875" style="93" customWidth="1"/>
    <col min="12" max="12" width="9.7109375" style="139" customWidth="1"/>
    <col min="13" max="13" width="15.140625" style="12" customWidth="1"/>
    <col min="14" max="16384" width="9.140625" style="12" customWidth="1"/>
  </cols>
  <sheetData>
    <row r="2" spans="2:12" s="131" customFormat="1" ht="16.5" customHeight="1">
      <c r="B2" s="131" t="s">
        <v>46</v>
      </c>
      <c r="C2" s="92"/>
      <c r="F2" s="138"/>
      <c r="G2" s="92"/>
      <c r="K2" s="92"/>
      <c r="L2" s="138"/>
    </row>
    <row r="3" spans="3:12" s="131" customFormat="1" ht="14.25" customHeight="1" thickBot="1">
      <c r="C3" s="92"/>
      <c r="D3" s="167"/>
      <c r="F3" s="138"/>
      <c r="G3" s="92"/>
      <c r="H3" s="167"/>
      <c r="K3" s="92"/>
      <c r="L3" s="138"/>
    </row>
    <row r="4" spans="1:12" ht="12" thickTop="1">
      <c r="A4" s="129"/>
      <c r="B4" s="120"/>
      <c r="D4" s="140"/>
      <c r="E4" s="223">
        <v>2006</v>
      </c>
      <c r="F4" s="224"/>
      <c r="H4" s="140"/>
      <c r="I4" s="223">
        <v>2007</v>
      </c>
      <c r="J4" s="225"/>
      <c r="K4" s="94"/>
      <c r="L4" s="142" t="s">
        <v>47</v>
      </c>
    </row>
    <row r="5" spans="1:12" ht="11.25">
      <c r="A5" s="95"/>
      <c r="B5" s="143" t="s">
        <v>48</v>
      </c>
      <c r="C5" s="92"/>
      <c r="D5" s="144" t="s">
        <v>49</v>
      </c>
      <c r="E5" s="226" t="s">
        <v>160</v>
      </c>
      <c r="F5" s="227"/>
      <c r="G5" s="92"/>
      <c r="H5" s="144" t="s">
        <v>49</v>
      </c>
      <c r="I5" s="145" t="s">
        <v>160</v>
      </c>
      <c r="J5" s="146"/>
      <c r="K5" s="95"/>
      <c r="L5" s="147" t="s">
        <v>50</v>
      </c>
    </row>
    <row r="6" spans="1:12" ht="11.25">
      <c r="A6" s="94"/>
      <c r="B6" s="126"/>
      <c r="D6" s="148"/>
      <c r="E6" s="168" t="s">
        <v>161</v>
      </c>
      <c r="F6" s="169" t="s">
        <v>162</v>
      </c>
      <c r="G6" s="96"/>
      <c r="H6" s="151"/>
      <c r="I6" s="168" t="s">
        <v>161</v>
      </c>
      <c r="J6" s="169" t="s">
        <v>162</v>
      </c>
      <c r="K6" s="97"/>
      <c r="L6" s="152" t="s">
        <v>163</v>
      </c>
    </row>
    <row r="7" spans="1:12" ht="12" thickBot="1">
      <c r="A7" s="153"/>
      <c r="B7" s="154">
        <v>1</v>
      </c>
      <c r="C7" s="98"/>
      <c r="D7" s="155">
        <v>2</v>
      </c>
      <c r="E7" s="228">
        <v>3</v>
      </c>
      <c r="F7" s="171">
        <v>4</v>
      </c>
      <c r="G7" s="98"/>
      <c r="H7" s="155">
        <v>5</v>
      </c>
      <c r="I7" s="228">
        <v>6</v>
      </c>
      <c r="J7" s="171">
        <v>7</v>
      </c>
      <c r="K7" s="99"/>
      <c r="L7" s="157">
        <v>8</v>
      </c>
    </row>
    <row r="8" spans="2:12" s="93" customFormat="1" ht="5.25" customHeight="1" thickBot="1" thickTop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" thickTop="1">
      <c r="A9" s="176">
        <v>1</v>
      </c>
      <c r="B9" s="177" t="s">
        <v>164</v>
      </c>
      <c r="C9" s="92"/>
      <c r="D9" s="178">
        <v>174153.07</v>
      </c>
      <c r="E9" s="179">
        <f>SUM(E11:E13)</f>
        <v>99.99999999999999</v>
      </c>
      <c r="F9" s="180">
        <f>SUM(D9/198484.16)*100</f>
        <v>87.74154572334639</v>
      </c>
      <c r="G9" s="101"/>
      <c r="H9" s="178">
        <v>248460.96</v>
      </c>
      <c r="I9" s="179">
        <f>SUM(I11:I13)</f>
        <v>100</v>
      </c>
      <c r="J9" s="180">
        <f>SUM(H9/378881.02)*100</f>
        <v>65.57756838809186</v>
      </c>
      <c r="K9" s="102"/>
      <c r="L9" s="181">
        <f>SUM(H9/D9)*100</f>
        <v>142.66814819859331</v>
      </c>
    </row>
    <row r="10" spans="1:12" ht="5.25" customHeight="1">
      <c r="A10" s="229"/>
      <c r="B10" s="230"/>
      <c r="D10" s="231"/>
      <c r="E10" s="232"/>
      <c r="F10" s="185"/>
      <c r="G10" s="100"/>
      <c r="H10" s="231"/>
      <c r="I10" s="232"/>
      <c r="J10" s="233"/>
      <c r="K10" s="110"/>
      <c r="L10" s="188"/>
    </row>
    <row r="11" spans="1:12" ht="11.25">
      <c r="A11" s="189"/>
      <c r="B11" s="198" t="s">
        <v>52</v>
      </c>
      <c r="D11" s="191">
        <f>SUM(D9-D12-D13)</f>
        <v>171849.44</v>
      </c>
      <c r="E11" s="186">
        <f>SUM(D11/174153.07)*100</f>
        <v>98.6772383627805</v>
      </c>
      <c r="F11" s="185">
        <f>SUM(D11/198484.16)*100</f>
        <v>86.58093421661457</v>
      </c>
      <c r="G11" s="100"/>
      <c r="H11" s="191">
        <f>SUM(H9-H12-H13)</f>
        <v>174130.8</v>
      </c>
      <c r="I11" s="186">
        <f>SUM(H11/248460.96)*100</f>
        <v>70.08376688233032</v>
      </c>
      <c r="J11" s="185">
        <f>SUM(H11/378881.02)*100</f>
        <v>45.95923015621104</v>
      </c>
      <c r="K11" s="110"/>
      <c r="L11" s="188">
        <f>SUM(H11/D11)*100</f>
        <v>101.32753414849648</v>
      </c>
    </row>
    <row r="12" spans="1:12" ht="11.25">
      <c r="A12" s="189"/>
      <c r="B12" s="190" t="s">
        <v>53</v>
      </c>
      <c r="C12" s="111"/>
      <c r="D12" s="191">
        <v>855.12</v>
      </c>
      <c r="E12" s="186">
        <f>SUM(D12/174153.07)*100</f>
        <v>0.49101632259482997</v>
      </c>
      <c r="F12" s="185">
        <f>SUM(D12/198484.16)*100</f>
        <v>0.4308253111986367</v>
      </c>
      <c r="G12" s="100"/>
      <c r="H12" s="191">
        <v>10370.96</v>
      </c>
      <c r="I12" s="186">
        <f>SUM(H12/248460.96)*100</f>
        <v>4.174080306217927</v>
      </c>
      <c r="J12" s="185">
        <f>SUM(H12/378881.02)*100</f>
        <v>2.7372603673839344</v>
      </c>
      <c r="K12" s="110"/>
      <c r="L12" s="188">
        <f>SUM(H12/D12)*100</f>
        <v>1212.8075591729814</v>
      </c>
    </row>
    <row r="13" spans="1:12" ht="12" thickBot="1">
      <c r="A13" s="192"/>
      <c r="B13" s="193" t="s">
        <v>54</v>
      </c>
      <c r="C13" s="111"/>
      <c r="D13" s="194">
        <v>1448.51</v>
      </c>
      <c r="E13" s="195">
        <f>SUM(D13/174153.07)*100</f>
        <v>0.8317453146246575</v>
      </c>
      <c r="F13" s="196">
        <f>SUM(D13/198484.16)*100</f>
        <v>0.7297861955331851</v>
      </c>
      <c r="G13" s="100"/>
      <c r="H13" s="194">
        <v>63959.2</v>
      </c>
      <c r="I13" s="195">
        <f>SUM(H13/248460.96)*100</f>
        <v>25.742152811451746</v>
      </c>
      <c r="J13" s="196">
        <f>SUM(H13/378881.02)*100</f>
        <v>16.88107786449688</v>
      </c>
      <c r="K13" s="110"/>
      <c r="L13" s="197">
        <f>SUM(H13/D13)*100</f>
        <v>4415.516634334592</v>
      </c>
    </row>
    <row r="14" spans="6:12" s="93" customFormat="1" ht="4.5" customHeight="1" thickBot="1" thickTop="1">
      <c r="F14" s="130"/>
      <c r="J14" s="107"/>
      <c r="L14" s="98"/>
    </row>
    <row r="15" spans="1:12" ht="12" thickTop="1">
      <c r="A15" s="176">
        <v>2</v>
      </c>
      <c r="B15" s="177" t="s">
        <v>165</v>
      </c>
      <c r="C15" s="92"/>
      <c r="D15" s="178">
        <v>24331.09</v>
      </c>
      <c r="E15" s="179">
        <f>SUM(E17:E18)</f>
        <v>100</v>
      </c>
      <c r="F15" s="180">
        <f>SUM(D15/198484.16)*100</f>
        <v>12.258454276653612</v>
      </c>
      <c r="G15" s="92"/>
      <c r="H15" s="178">
        <v>130420.06</v>
      </c>
      <c r="I15" s="179">
        <f>SUM(I17:I18)</f>
        <v>100</v>
      </c>
      <c r="J15" s="180">
        <f>SUM(H15/378881.02)*100</f>
        <v>34.42243161190814</v>
      </c>
      <c r="K15" s="95"/>
      <c r="L15" s="181">
        <f>SUM(H15/D15)*100</f>
        <v>536.0222661623462</v>
      </c>
    </row>
    <row r="16" spans="1:12" ht="5.25" customHeight="1">
      <c r="A16" s="229"/>
      <c r="B16" s="230"/>
      <c r="D16" s="229"/>
      <c r="E16" s="234"/>
      <c r="F16" s="235"/>
      <c r="H16" s="229"/>
      <c r="I16" s="234"/>
      <c r="J16" s="198"/>
      <c r="K16" s="94"/>
      <c r="L16" s="236"/>
    </row>
    <row r="17" spans="1:12" ht="11.25">
      <c r="A17" s="189"/>
      <c r="B17" s="198" t="s">
        <v>55</v>
      </c>
      <c r="D17" s="191">
        <v>24331.09</v>
      </c>
      <c r="E17" s="186">
        <f>SUM(D17/D15)*100</f>
        <v>100</v>
      </c>
      <c r="F17" s="185">
        <f>SUM(D17/198484.16)*100</f>
        <v>12.258454276653612</v>
      </c>
      <c r="G17" s="100"/>
      <c r="H17" s="191">
        <f>SUM(H15-H18)</f>
        <v>127682.56</v>
      </c>
      <c r="I17" s="186">
        <f>SUM(H17/H15)*100</f>
        <v>97.90101308034976</v>
      </c>
      <c r="J17" s="185">
        <f>SUM(H17/378881.02)*100</f>
        <v>33.69990927494864</v>
      </c>
      <c r="K17" s="110"/>
      <c r="L17" s="188">
        <f>SUM(H17/D17)*100</f>
        <v>524.7712289091857</v>
      </c>
    </row>
    <row r="18" spans="1:12" ht="12" thickBot="1">
      <c r="A18" s="192"/>
      <c r="B18" s="193" t="s">
        <v>56</v>
      </c>
      <c r="C18" s="111"/>
      <c r="D18" s="194">
        <v>0</v>
      </c>
      <c r="E18" s="237"/>
      <c r="F18" s="196"/>
      <c r="G18" s="100"/>
      <c r="H18" s="194">
        <v>2737.5</v>
      </c>
      <c r="I18" s="214">
        <f>SUM(H18/H15)*100</f>
        <v>2.098986919650244</v>
      </c>
      <c r="J18" s="196">
        <f>SUM(H18/378881.02)*100</f>
        <v>0.7225223369595024</v>
      </c>
      <c r="K18" s="110"/>
      <c r="L18" s="197"/>
    </row>
    <row r="19" spans="6:12" s="93" customFormat="1" ht="18" customHeight="1" thickBot="1" thickTop="1">
      <c r="F19" s="98"/>
      <c r="L19" s="98"/>
    </row>
    <row r="20" spans="1:12" s="131" customFormat="1" ht="12" thickTop="1">
      <c r="A20" s="129"/>
      <c r="B20" s="120"/>
      <c r="C20" s="93"/>
      <c r="D20" s="140"/>
      <c r="E20" s="223">
        <v>2006</v>
      </c>
      <c r="F20" s="224"/>
      <c r="G20" s="93"/>
      <c r="H20" s="140"/>
      <c r="I20" s="223">
        <v>2007</v>
      </c>
      <c r="J20" s="225"/>
      <c r="K20" s="94"/>
      <c r="L20" s="142" t="s">
        <v>47</v>
      </c>
    </row>
    <row r="21" spans="1:12" ht="11.25">
      <c r="A21" s="95"/>
      <c r="B21" s="143" t="s">
        <v>57</v>
      </c>
      <c r="C21" s="92"/>
      <c r="D21" s="144" t="s">
        <v>58</v>
      </c>
      <c r="E21" s="145" t="s">
        <v>166</v>
      </c>
      <c r="F21" s="227"/>
      <c r="G21" s="92"/>
      <c r="H21" s="144" t="s">
        <v>58</v>
      </c>
      <c r="I21" s="145" t="s">
        <v>166</v>
      </c>
      <c r="J21" s="146"/>
      <c r="K21" s="95"/>
      <c r="L21" s="147" t="s">
        <v>50</v>
      </c>
    </row>
    <row r="22" spans="1:12" ht="11.25">
      <c r="A22" s="94"/>
      <c r="B22" s="126"/>
      <c r="D22" s="148"/>
      <c r="E22" s="168" t="s">
        <v>167</v>
      </c>
      <c r="F22" s="169" t="s">
        <v>168</v>
      </c>
      <c r="G22" s="96"/>
      <c r="H22" s="151"/>
      <c r="I22" s="168" t="s">
        <v>167</v>
      </c>
      <c r="J22" s="169" t="s">
        <v>168</v>
      </c>
      <c r="K22" s="97"/>
      <c r="L22" s="152" t="s">
        <v>51</v>
      </c>
    </row>
    <row r="23" spans="1:12" ht="12" thickBot="1">
      <c r="A23" s="153"/>
      <c r="B23" s="154">
        <v>1</v>
      </c>
      <c r="C23" s="98"/>
      <c r="D23" s="155">
        <v>2</v>
      </c>
      <c r="E23" s="228">
        <v>3</v>
      </c>
      <c r="F23" s="171">
        <v>4</v>
      </c>
      <c r="G23" s="98"/>
      <c r="H23" s="155">
        <v>5</v>
      </c>
      <c r="I23" s="228">
        <v>6</v>
      </c>
      <c r="J23" s="171">
        <v>7</v>
      </c>
      <c r="K23" s="99"/>
      <c r="L23" s="157">
        <v>6</v>
      </c>
    </row>
    <row r="24" spans="6:12" s="93" customFormat="1" ht="6" customHeight="1" thickBot="1" thickTop="1">
      <c r="F24" s="98"/>
      <c r="L24" s="98"/>
    </row>
    <row r="25" spans="1:14" s="131" customFormat="1" ht="12" thickTop="1">
      <c r="A25" s="176">
        <v>1</v>
      </c>
      <c r="B25" s="177" t="s">
        <v>59</v>
      </c>
      <c r="C25" s="92"/>
      <c r="D25" s="178">
        <f>SUM(D27:D29)</f>
        <v>226045238.62999997</v>
      </c>
      <c r="E25" s="212">
        <f>SUM(D25/247580995.51)*100</f>
        <v>91.30153070285631</v>
      </c>
      <c r="F25" s="180">
        <f>SUM(D25/254392658.58)*100</f>
        <v>88.8568246787336</v>
      </c>
      <c r="G25" s="101"/>
      <c r="H25" s="178">
        <f>SUM(H27:H29)</f>
        <v>278956077.46</v>
      </c>
      <c r="I25" s="212">
        <f>SUM(H25/421330444.47)*100</f>
        <v>66.2083837333199</v>
      </c>
      <c r="J25" s="180">
        <f>SUM(H25/434554388.18)*100</f>
        <v>64.19359349432033</v>
      </c>
      <c r="K25" s="102"/>
      <c r="L25" s="181">
        <f>SUM(H25/D25)*100</f>
        <v>123.4071901494933</v>
      </c>
      <c r="M25" s="167"/>
      <c r="N25" s="167"/>
    </row>
    <row r="26" spans="1:14" s="93" customFormat="1" ht="5.25" customHeight="1">
      <c r="A26" s="229"/>
      <c r="B26" s="230"/>
      <c r="D26" s="231"/>
      <c r="E26" s="238"/>
      <c r="F26" s="185"/>
      <c r="G26" s="100"/>
      <c r="H26" s="231"/>
      <c r="I26" s="238"/>
      <c r="J26" s="185"/>
      <c r="K26" s="110"/>
      <c r="L26" s="188"/>
      <c r="M26" s="100"/>
      <c r="N26" s="100"/>
    </row>
    <row r="27" spans="1:14" ht="11.25">
      <c r="A27" s="189"/>
      <c r="B27" s="198" t="s">
        <v>52</v>
      </c>
      <c r="D27" s="191">
        <v>223127425.73</v>
      </c>
      <c r="E27" s="213">
        <f>SUM(D27/247580995.51)*100</f>
        <v>90.12300207872283</v>
      </c>
      <c r="F27" s="185">
        <f>SUM(D27/254392658.58)*100</f>
        <v>87.70985254664183</v>
      </c>
      <c r="G27" s="100"/>
      <c r="H27" s="191">
        <v>192565553.82</v>
      </c>
      <c r="I27" s="213">
        <f>SUM(H27/421330444.47)*100</f>
        <v>45.70416316870528</v>
      </c>
      <c r="J27" s="185">
        <f>SUM(H27/434554388.18)*100</f>
        <v>44.31333776803008</v>
      </c>
      <c r="K27" s="110"/>
      <c r="L27" s="188">
        <f>SUM(H27/D27)*100</f>
        <v>86.30295141441643</v>
      </c>
      <c r="M27" s="17"/>
      <c r="N27" s="17"/>
    </row>
    <row r="28" spans="1:14" ht="11.25">
      <c r="A28" s="189"/>
      <c r="B28" s="190" t="s">
        <v>53</v>
      </c>
      <c r="C28" s="111"/>
      <c r="D28" s="191">
        <v>1647727.45</v>
      </c>
      <c r="E28" s="213">
        <f>SUM(D28/247580995.51)*100</f>
        <v>0.6655306666837629</v>
      </c>
      <c r="F28" s="185">
        <f>SUM(D28/254392658.58)*100</f>
        <v>0.6477102991876755</v>
      </c>
      <c r="G28" s="100"/>
      <c r="H28" s="191">
        <v>20367078.59</v>
      </c>
      <c r="I28" s="213">
        <f>SUM(H28/421330444.47)*100</f>
        <v>4.833991670272049</v>
      </c>
      <c r="J28" s="185">
        <f>SUM(H28/434554388.18)*100</f>
        <v>4.686888257026093</v>
      </c>
      <c r="K28" s="110"/>
      <c r="L28" s="188">
        <f>SUM(H28/D28)*100</f>
        <v>1236.0708435123784</v>
      </c>
      <c r="M28" s="17"/>
      <c r="N28" s="17"/>
    </row>
    <row r="29" spans="1:14" ht="12" thickBot="1">
      <c r="A29" s="192"/>
      <c r="B29" s="193" t="s">
        <v>54</v>
      </c>
      <c r="C29" s="111"/>
      <c r="D29" s="194">
        <v>1270085.45</v>
      </c>
      <c r="E29" s="214">
        <f>SUM(D29/247580995.51)*100</f>
        <v>0.5129979574497269</v>
      </c>
      <c r="F29" s="196">
        <f>SUM(D29/254392658.58)*100</f>
        <v>0.4992618329041089</v>
      </c>
      <c r="G29" s="100"/>
      <c r="H29" s="194">
        <v>66023445.05</v>
      </c>
      <c r="I29" s="214">
        <f>SUM(H29/421330444.47)*100</f>
        <v>15.67022889434259</v>
      </c>
      <c r="J29" s="196">
        <f>SUM(H29/434554388.18)*100</f>
        <v>15.193367469264155</v>
      </c>
      <c r="K29" s="110"/>
      <c r="L29" s="197">
        <f>SUM(H29/D29)*100</f>
        <v>5198.34669785407</v>
      </c>
      <c r="M29" s="17"/>
      <c r="N29" s="17"/>
    </row>
    <row r="30" spans="5:12" s="93" customFormat="1" ht="5.25" customHeight="1" thickBot="1" thickTop="1">
      <c r="E30" s="98"/>
      <c r="F30" s="130"/>
      <c r="I30" s="98"/>
      <c r="J30" s="130"/>
      <c r="L30" s="98"/>
    </row>
    <row r="31" spans="1:12" s="131" customFormat="1" ht="12" thickTop="1">
      <c r="A31" s="176">
        <v>2</v>
      </c>
      <c r="B31" s="177" t="s">
        <v>60</v>
      </c>
      <c r="C31" s="92"/>
      <c r="D31" s="178">
        <f>SUM(D33:D34)</f>
        <v>3583198.11</v>
      </c>
      <c r="E31" s="212">
        <f>SUM(D31/247580995.51)*100</f>
        <v>1.4472831820628462</v>
      </c>
      <c r="F31" s="180">
        <f>SUM(D31/254392658.58)*100</f>
        <v>1.4085304701798913</v>
      </c>
      <c r="G31" s="101"/>
      <c r="H31" s="178">
        <f>SUM(H33:H34)</f>
        <v>12508688.64</v>
      </c>
      <c r="I31" s="212">
        <f>SUM(H31/421330444.47)*100</f>
        <v>2.9688546850050033</v>
      </c>
      <c r="J31" s="180">
        <f>SUM(H31/434554388.18)*100</f>
        <v>2.878509337436188</v>
      </c>
      <c r="K31" s="102"/>
      <c r="L31" s="181">
        <f>SUM(H31/D31)*100</f>
        <v>349.0928566045711</v>
      </c>
    </row>
    <row r="32" spans="1:12" s="93" customFormat="1" ht="5.25" customHeight="1">
      <c r="A32" s="229"/>
      <c r="B32" s="230"/>
      <c r="D32" s="229"/>
      <c r="E32" s="239"/>
      <c r="F32" s="235"/>
      <c r="H32" s="229"/>
      <c r="I32" s="240"/>
      <c r="J32" s="235"/>
      <c r="K32" s="94"/>
      <c r="L32" s="236"/>
    </row>
    <row r="33" spans="1:14" ht="11.25">
      <c r="A33" s="189"/>
      <c r="B33" s="198" t="s">
        <v>55</v>
      </c>
      <c r="D33" s="191">
        <v>3520903.71</v>
      </c>
      <c r="E33" s="213">
        <f>SUM(D33/247580995.51)*100</f>
        <v>1.4221219616421599</v>
      </c>
      <c r="F33" s="185">
        <f>SUM(D33/254392658.58)*100</f>
        <v>1.3840429710721251</v>
      </c>
      <c r="G33" s="100"/>
      <c r="H33" s="191">
        <v>11711783.25</v>
      </c>
      <c r="I33" s="213">
        <f>SUM(H33/421330444.47)*100</f>
        <v>2.7797144506688776</v>
      </c>
      <c r="J33" s="185">
        <f>SUM(H33/434554388.18)*100</f>
        <v>2.695124837894578</v>
      </c>
      <c r="K33" s="110"/>
      <c r="L33" s="188">
        <f aca="true" t="shared" si="0" ref="L33:L38">SUM(H33/D33)*100</f>
        <v>332.63571556178687</v>
      </c>
      <c r="M33" s="17"/>
      <c r="N33" s="17"/>
    </row>
    <row r="34" spans="1:14" ht="12" thickBot="1">
      <c r="A34" s="192"/>
      <c r="B34" s="193" t="s">
        <v>56</v>
      </c>
      <c r="C34" s="111"/>
      <c r="D34" s="194">
        <v>62294.4</v>
      </c>
      <c r="E34" s="214">
        <f>SUM(D34/247580995.51)*100</f>
        <v>0.02516122042068608</v>
      </c>
      <c r="F34" s="196">
        <f>SUM(D34/254392658.58)*100</f>
        <v>0.024487499107766115</v>
      </c>
      <c r="G34" s="100"/>
      <c r="H34" s="194">
        <v>796905.39</v>
      </c>
      <c r="I34" s="214">
        <f>SUM(H34/421330444.47)*100</f>
        <v>0.18914023433612617</v>
      </c>
      <c r="J34" s="196">
        <f>SUM(H34/434554388.18)*100</f>
        <v>0.1833844995416104</v>
      </c>
      <c r="K34" s="110"/>
      <c r="L34" s="197">
        <f t="shared" si="0"/>
        <v>1279.2568673909693</v>
      </c>
      <c r="M34" s="17"/>
      <c r="N34" s="17"/>
    </row>
    <row r="35" spans="4:12" s="93" customFormat="1" ht="5.25" customHeight="1" thickBot="1" thickTop="1">
      <c r="D35" s="100"/>
      <c r="E35" s="109"/>
      <c r="F35" s="132"/>
      <c r="G35" s="100"/>
      <c r="H35" s="100"/>
      <c r="I35" s="109"/>
      <c r="J35" s="132"/>
      <c r="K35" s="100"/>
      <c r="L35" s="98"/>
    </row>
    <row r="36" spans="1:12" s="131" customFormat="1" ht="12.75" thickBot="1" thickTop="1">
      <c r="A36" s="158">
        <v>3</v>
      </c>
      <c r="B36" s="159" t="s">
        <v>61</v>
      </c>
      <c r="C36" s="92"/>
      <c r="D36" s="160">
        <v>0</v>
      </c>
      <c r="E36" s="172">
        <f>SUM(D36/247580995.51)*100</f>
        <v>0</v>
      </c>
      <c r="F36" s="173">
        <f>SUM(D36/254392658.58)*100</f>
        <v>0</v>
      </c>
      <c r="G36" s="101"/>
      <c r="H36" s="160">
        <v>2542.37</v>
      </c>
      <c r="I36" s="172">
        <f>SUM(H36/421330444.47)*100</f>
        <v>0.0006034147385665657</v>
      </c>
      <c r="J36" s="180">
        <f>SUM(H36/434554388.18)*100</f>
        <v>0.0005850521981029693</v>
      </c>
      <c r="K36" s="102"/>
      <c r="L36" s="241"/>
    </row>
    <row r="37" spans="1:12" ht="6" customHeight="1" thickTop="1">
      <c r="A37" s="94"/>
      <c r="B37" s="126"/>
      <c r="D37" s="110"/>
      <c r="E37" s="109"/>
      <c r="F37" s="134"/>
      <c r="G37" s="100"/>
      <c r="H37" s="110"/>
      <c r="I37" s="100"/>
      <c r="J37" s="135"/>
      <c r="K37" s="110"/>
      <c r="L37" s="206"/>
    </row>
    <row r="38" spans="1:12" s="211" customFormat="1" ht="10.5">
      <c r="A38" s="207"/>
      <c r="B38" s="208" t="s">
        <v>62</v>
      </c>
      <c r="C38" s="117"/>
      <c r="D38" s="119">
        <f>SUM(D25+D31+D36)</f>
        <v>229628436.73999998</v>
      </c>
      <c r="E38" s="133">
        <f>SUM(D38/247580995.51)*100</f>
        <v>92.74881388491917</v>
      </c>
      <c r="F38" s="209">
        <f>SUM(D38/254392658.58)*100</f>
        <v>90.2653551489135</v>
      </c>
      <c r="G38" s="118"/>
      <c r="H38" s="119">
        <f>SUM(H25+H31+H36)</f>
        <v>291467308.46999997</v>
      </c>
      <c r="I38" s="118"/>
      <c r="J38" s="242"/>
      <c r="K38" s="119"/>
      <c r="L38" s="210">
        <f t="shared" si="0"/>
        <v>126.92997113420144</v>
      </c>
    </row>
    <row r="39" spans="1:12" ht="12.75" customHeight="1">
      <c r="A39" s="94"/>
      <c r="B39" s="126"/>
      <c r="D39" s="110"/>
      <c r="E39" s="100"/>
      <c r="F39" s="134"/>
      <c r="G39" s="100"/>
      <c r="H39" s="110"/>
      <c r="I39" s="100"/>
      <c r="J39" s="205"/>
      <c r="K39" s="110"/>
      <c r="L39" s="136"/>
    </row>
    <row r="40" spans="1:12" ht="12.75" customHeight="1" thickBot="1">
      <c r="A40" s="215"/>
      <c r="B40" s="216"/>
      <c r="D40" s="243"/>
      <c r="E40" s="244"/>
      <c r="F40" s="245"/>
      <c r="G40" s="100"/>
      <c r="H40" s="243"/>
      <c r="I40" s="244"/>
      <c r="J40" s="246"/>
      <c r="K40" s="110"/>
      <c r="L40" s="128"/>
    </row>
    <row r="41" spans="1:12" ht="12.75" customHeight="1" thickTop="1">
      <c r="A41" s="93"/>
      <c r="B41" s="93"/>
      <c r="D41" s="100"/>
      <c r="E41" s="100"/>
      <c r="F41" s="109"/>
      <c r="G41" s="100"/>
      <c r="H41" s="100"/>
      <c r="I41" s="100"/>
      <c r="J41" s="100"/>
      <c r="K41" s="100"/>
      <c r="L41" s="109"/>
    </row>
    <row r="42" spans="1:12" ht="12.75" customHeight="1">
      <c r="A42" s="93"/>
      <c r="B42" s="93"/>
      <c r="D42" s="100"/>
      <c r="E42" s="100"/>
      <c r="F42" s="109"/>
      <c r="G42" s="100"/>
      <c r="H42" s="100"/>
      <c r="I42" s="100"/>
      <c r="J42" s="100"/>
      <c r="K42" s="100"/>
      <c r="L42" s="109"/>
    </row>
    <row r="43" spans="1:12" ht="12.75" customHeight="1">
      <c r="A43" s="93"/>
      <c r="B43" s="93"/>
      <c r="D43" s="100"/>
      <c r="E43" s="100"/>
      <c r="F43" s="109"/>
      <c r="G43" s="100"/>
      <c r="H43" s="100"/>
      <c r="I43" s="100"/>
      <c r="J43" s="100"/>
      <c r="K43" s="100"/>
      <c r="L43" s="109"/>
    </row>
    <row r="44" spans="1:12" ht="12.75" customHeight="1">
      <c r="A44" s="93"/>
      <c r="B44" s="93"/>
      <c r="D44" s="100"/>
      <c r="E44" s="100"/>
      <c r="F44" s="109"/>
      <c r="G44" s="100"/>
      <c r="H44" s="100"/>
      <c r="I44" s="100"/>
      <c r="J44" s="100"/>
      <c r="K44" s="100"/>
      <c r="L44" s="109"/>
    </row>
    <row r="45" spans="4:12" s="93" customFormat="1" ht="6" customHeight="1" thickBot="1">
      <c r="D45" s="100"/>
      <c r="E45" s="100"/>
      <c r="F45" s="109"/>
      <c r="G45" s="100"/>
      <c r="H45" s="100"/>
      <c r="I45" s="100"/>
      <c r="J45" s="100"/>
      <c r="K45" s="100"/>
      <c r="L45" s="109"/>
    </row>
    <row r="46" spans="1:12" s="131" customFormat="1" ht="12" thickTop="1">
      <c r="A46" s="129"/>
      <c r="B46" s="120"/>
      <c r="C46" s="93"/>
      <c r="D46" s="140"/>
      <c r="E46" s="223">
        <v>2006</v>
      </c>
      <c r="F46" s="224"/>
      <c r="G46" s="93"/>
      <c r="H46" s="140"/>
      <c r="I46" s="223">
        <v>2007</v>
      </c>
      <c r="J46" s="225"/>
      <c r="K46" s="94"/>
      <c r="L46" s="142" t="s">
        <v>47</v>
      </c>
    </row>
    <row r="47" spans="1:12" ht="11.25">
      <c r="A47" s="95"/>
      <c r="B47" s="143" t="s">
        <v>57</v>
      </c>
      <c r="C47" s="92"/>
      <c r="D47" s="144" t="s">
        <v>58</v>
      </c>
      <c r="E47" s="145" t="s">
        <v>166</v>
      </c>
      <c r="F47" s="227"/>
      <c r="G47" s="92"/>
      <c r="H47" s="144" t="s">
        <v>58</v>
      </c>
      <c r="I47" s="145" t="s">
        <v>166</v>
      </c>
      <c r="J47" s="146"/>
      <c r="K47" s="95"/>
      <c r="L47" s="147" t="s">
        <v>50</v>
      </c>
    </row>
    <row r="48" spans="1:12" ht="11.25">
      <c r="A48" s="94"/>
      <c r="B48" s="126"/>
      <c r="D48" s="148"/>
      <c r="E48" s="168" t="s">
        <v>167</v>
      </c>
      <c r="F48" s="169" t="s">
        <v>168</v>
      </c>
      <c r="G48" s="96"/>
      <c r="H48" s="151"/>
      <c r="I48" s="168" t="s">
        <v>167</v>
      </c>
      <c r="J48" s="169" t="s">
        <v>168</v>
      </c>
      <c r="K48" s="97"/>
      <c r="L48" s="152" t="s">
        <v>51</v>
      </c>
    </row>
    <row r="49" spans="1:12" ht="12" thickBot="1">
      <c r="A49" s="153"/>
      <c r="B49" s="154">
        <v>1</v>
      </c>
      <c r="C49" s="98"/>
      <c r="D49" s="155">
        <v>2</v>
      </c>
      <c r="E49" s="228">
        <v>3</v>
      </c>
      <c r="F49" s="171">
        <v>4</v>
      </c>
      <c r="G49" s="98"/>
      <c r="H49" s="155">
        <v>5</v>
      </c>
      <c r="I49" s="228">
        <v>6</v>
      </c>
      <c r="J49" s="171">
        <v>7</v>
      </c>
      <c r="K49" s="99"/>
      <c r="L49" s="157">
        <v>6</v>
      </c>
    </row>
    <row r="50" spans="4:12" s="93" customFormat="1" ht="4.5" customHeight="1" thickBot="1" thickTop="1">
      <c r="D50" s="100"/>
      <c r="E50" s="100"/>
      <c r="F50" s="109"/>
      <c r="G50" s="100"/>
      <c r="H50" s="100"/>
      <c r="I50" s="100"/>
      <c r="J50" s="100"/>
      <c r="K50" s="100"/>
      <c r="L50" s="109"/>
    </row>
    <row r="51" spans="1:12" s="131" customFormat="1" ht="12.75" thickBot="1" thickTop="1">
      <c r="A51" s="164">
        <v>4</v>
      </c>
      <c r="B51" s="165" t="s">
        <v>63</v>
      </c>
      <c r="C51" s="92"/>
      <c r="D51" s="218">
        <v>5050193.24</v>
      </c>
      <c r="E51" s="172">
        <f>SUM(D51/247580995.51)*100</f>
        <v>2.0398145784966033</v>
      </c>
      <c r="F51" s="173">
        <f>SUM(D51/254392658.58)*100</f>
        <v>1.985196140560732</v>
      </c>
      <c r="G51" s="101"/>
      <c r="H51" s="218">
        <v>16993460.76</v>
      </c>
      <c r="I51" s="172">
        <f>SUM(H51/421330444.47)*100</f>
        <v>4.033285745912905</v>
      </c>
      <c r="J51" s="173">
        <f>SUM(H51/434554388.18)*100</f>
        <v>3.910548649887529</v>
      </c>
      <c r="K51" s="102"/>
      <c r="L51" s="163">
        <f>SUM(H51/D51)*100</f>
        <v>336.49129750924146</v>
      </c>
    </row>
    <row r="52" spans="4:12" s="93" customFormat="1" ht="4.5" customHeight="1" thickBot="1" thickTop="1">
      <c r="D52" s="100"/>
      <c r="E52" s="109"/>
      <c r="F52" s="109"/>
      <c r="G52" s="100"/>
      <c r="H52" s="100"/>
      <c r="I52" s="109"/>
      <c r="J52" s="100"/>
      <c r="K52" s="100"/>
      <c r="L52" s="109"/>
    </row>
    <row r="53" spans="1:12" s="131" customFormat="1" ht="12" thickTop="1">
      <c r="A53" s="176">
        <v>5</v>
      </c>
      <c r="B53" s="177" t="s">
        <v>64</v>
      </c>
      <c r="C53" s="92"/>
      <c r="D53" s="178">
        <v>8591253.21</v>
      </c>
      <c r="E53" s="212">
        <f>SUM(D53/247580995.51)*100</f>
        <v>3.4700778193021655</v>
      </c>
      <c r="F53" s="180">
        <f>SUM(D53/254392658.58)*100</f>
        <v>3.37716239845745</v>
      </c>
      <c r="G53" s="101"/>
      <c r="H53" s="178">
        <f>SUM(H55:H56)</f>
        <v>111028907.83686401</v>
      </c>
      <c r="I53" s="212">
        <f>SUM(H53/421330444.47)*100</f>
        <v>26.35197842788918</v>
      </c>
      <c r="J53" s="180">
        <f>SUM(H53/434554388.18)*100</f>
        <v>25.550060212687093</v>
      </c>
      <c r="K53" s="102"/>
      <c r="L53" s="181">
        <f>SUM(H53/D53)*100</f>
        <v>1292.3482188562336</v>
      </c>
    </row>
    <row r="54" spans="1:12" s="131" customFormat="1" ht="3.75" customHeight="1">
      <c r="A54" s="247"/>
      <c r="B54" s="248"/>
      <c r="C54" s="92"/>
      <c r="D54" s="249"/>
      <c r="E54" s="250"/>
      <c r="F54" s="251"/>
      <c r="G54" s="101"/>
      <c r="H54" s="249"/>
      <c r="I54" s="252"/>
      <c r="J54" s="253"/>
      <c r="K54" s="102"/>
      <c r="L54" s="254"/>
    </row>
    <row r="55" spans="1:12" ht="11.25">
      <c r="A55" s="189"/>
      <c r="B55" s="198" t="s">
        <v>65</v>
      </c>
      <c r="D55" s="191">
        <v>8591253.21</v>
      </c>
      <c r="E55" s="213">
        <f>SUM(D55/247580995.51)*100</f>
        <v>3.4700778193021655</v>
      </c>
      <c r="F55" s="185">
        <f>SUM(D55/254392658.58)*100</f>
        <v>3.37716239845745</v>
      </c>
      <c r="G55" s="100"/>
      <c r="H55" s="191">
        <v>23973639.9993528</v>
      </c>
      <c r="I55" s="213">
        <f>SUM(H55/421330444.47)*100</f>
        <v>5.6899852156446284</v>
      </c>
      <c r="J55" s="185">
        <f>SUM(H55/434554388.18)*100</f>
        <v>5.5168330251500075</v>
      </c>
      <c r="K55" s="110"/>
      <c r="L55" s="188">
        <f>SUM(H55/D55)*100</f>
        <v>279.04706581628966</v>
      </c>
    </row>
    <row r="56" spans="1:12" ht="12" thickBot="1">
      <c r="A56" s="192"/>
      <c r="B56" s="199" t="s">
        <v>66</v>
      </c>
      <c r="D56" s="194">
        <v>0</v>
      </c>
      <c r="E56" s="214"/>
      <c r="F56" s="196"/>
      <c r="G56" s="100"/>
      <c r="H56" s="194">
        <v>87055267.83751121</v>
      </c>
      <c r="I56" s="214">
        <f>SUM(H56/421330444.47)*100</f>
        <v>20.661993212244553</v>
      </c>
      <c r="J56" s="196">
        <f>SUM(H56/434554388.18)*100</f>
        <v>20.033227187537086</v>
      </c>
      <c r="K56" s="110"/>
      <c r="L56" s="197"/>
    </row>
    <row r="57" spans="4:12" s="93" customFormat="1" ht="4.5" customHeight="1" thickBot="1" thickTop="1">
      <c r="D57" s="100"/>
      <c r="E57" s="109"/>
      <c r="F57" s="109"/>
      <c r="G57" s="100"/>
      <c r="H57" s="100"/>
      <c r="I57" s="109"/>
      <c r="J57" s="100"/>
      <c r="K57" s="100"/>
      <c r="L57" s="109"/>
    </row>
    <row r="58" spans="1:12" s="131" customFormat="1" ht="12" thickTop="1">
      <c r="A58" s="176">
        <v>6</v>
      </c>
      <c r="B58" s="177" t="s">
        <v>67</v>
      </c>
      <c r="C58" s="92"/>
      <c r="D58" s="178">
        <f>SUM(D60:D61)</f>
        <v>4311112.32</v>
      </c>
      <c r="E58" s="212">
        <f>SUM(D58/247580995.51)*100</f>
        <v>1.7412937172820566</v>
      </c>
      <c r="F58" s="180">
        <f>SUM(D58/254392658.58)*100</f>
        <v>1.6946685270181512</v>
      </c>
      <c r="G58" s="101"/>
      <c r="H58" s="178">
        <f>SUM(H60:H61)</f>
        <v>1840767.4</v>
      </c>
      <c r="I58" s="212">
        <f>SUM(H58/421330444.47)*100</f>
        <v>0.43689399239011506</v>
      </c>
      <c r="J58" s="180">
        <f>SUM(H58/434554388.18)*100</f>
        <v>0.4235988520814389</v>
      </c>
      <c r="K58" s="102"/>
      <c r="L58" s="181">
        <f>SUM(H58/D58)*100</f>
        <v>42.69820091349417</v>
      </c>
    </row>
    <row r="59" spans="1:12" s="131" customFormat="1" ht="3.75" customHeight="1">
      <c r="A59" s="247"/>
      <c r="B59" s="248"/>
      <c r="C59" s="92"/>
      <c r="D59" s="249"/>
      <c r="E59" s="250"/>
      <c r="F59" s="251"/>
      <c r="G59" s="101"/>
      <c r="H59" s="249"/>
      <c r="I59" s="252"/>
      <c r="J59" s="253"/>
      <c r="K59" s="102"/>
      <c r="L59" s="254"/>
    </row>
    <row r="60" spans="1:12" ht="11.25">
      <c r="A60" s="189"/>
      <c r="B60" s="198" t="s">
        <v>68</v>
      </c>
      <c r="D60" s="191">
        <v>35434</v>
      </c>
      <c r="E60" s="213">
        <f>SUM(D60/247580995.51)*100</f>
        <v>0.014312083981651489</v>
      </c>
      <c r="F60" s="185">
        <f>SUM(D60/254392658.58)*100</f>
        <v>0.013928861075547474</v>
      </c>
      <c r="G60" s="100"/>
      <c r="H60" s="191">
        <v>90199.75</v>
      </c>
      <c r="I60" s="213">
        <f>SUM(H60/421330444.47)*100</f>
        <v>0.02140831529833171</v>
      </c>
      <c r="J60" s="185">
        <f>SUM(H60/434554388.18)*100</f>
        <v>0.02075683791337937</v>
      </c>
      <c r="K60" s="110"/>
      <c r="L60" s="188">
        <f>SUM(H60/D60)*100</f>
        <v>254.5570638369927</v>
      </c>
    </row>
    <row r="61" spans="1:12" ht="12" thickBot="1">
      <c r="A61" s="192"/>
      <c r="B61" s="199" t="s">
        <v>69</v>
      </c>
      <c r="D61" s="194">
        <v>4275678.32</v>
      </c>
      <c r="E61" s="214">
        <f>SUM(D61/247580995.51)*100</f>
        <v>1.726981633300405</v>
      </c>
      <c r="F61" s="196">
        <f>SUM(D61/254392658.58)*100</f>
        <v>1.6807396659426037</v>
      </c>
      <c r="G61" s="100"/>
      <c r="H61" s="194">
        <v>1750567.65</v>
      </c>
      <c r="I61" s="214">
        <f>SUM(H61/421330444.47)*100</f>
        <v>0.4154856770917833</v>
      </c>
      <c r="J61" s="196">
        <f>SUM(H61/434554388.18)*100</f>
        <v>0.4028420141680595</v>
      </c>
      <c r="K61" s="110"/>
      <c r="L61" s="197">
        <f>SUM(H61/D61)*100</f>
        <v>40.94245448287138</v>
      </c>
    </row>
    <row r="62" spans="1:12" s="93" customFormat="1" ht="7.5" customHeight="1" thickTop="1">
      <c r="A62" s="129"/>
      <c r="B62" s="120"/>
      <c r="D62" s="110"/>
      <c r="E62" s="100"/>
      <c r="F62" s="134"/>
      <c r="G62" s="100"/>
      <c r="H62" s="110"/>
      <c r="I62" s="100"/>
      <c r="J62" s="135"/>
      <c r="K62" s="110"/>
      <c r="L62" s="136"/>
    </row>
    <row r="63" spans="1:12" s="256" customFormat="1" ht="11.25">
      <c r="A63" s="255"/>
      <c r="B63" s="208" t="s">
        <v>169</v>
      </c>
      <c r="C63" s="117"/>
      <c r="D63" s="119">
        <f>SUM(D38+D51+D53+D58)</f>
        <v>247580995.51</v>
      </c>
      <c r="E63" s="118"/>
      <c r="F63" s="209">
        <f>SUM(D63/254392658.58)*100</f>
        <v>97.32238221494983</v>
      </c>
      <c r="G63" s="118"/>
      <c r="H63" s="119">
        <f>SUM(H38+H51+H53+H58)</f>
        <v>421330444.46686393</v>
      </c>
      <c r="I63" s="118">
        <f>SUM(H63/H65)*100</f>
        <v>7222.537570815762</v>
      </c>
      <c r="J63" s="209">
        <f>SUM(H63/434554388.18)*100</f>
        <v>96.95689559861066</v>
      </c>
      <c r="K63" s="119"/>
      <c r="L63" s="210">
        <f>SUM(H63/D63)*100</f>
        <v>170.1788312139839</v>
      </c>
    </row>
    <row r="64" spans="1:12" ht="6" customHeight="1" thickBot="1">
      <c r="A64" s="94"/>
      <c r="B64" s="126"/>
      <c r="D64" s="110"/>
      <c r="E64" s="100"/>
      <c r="F64" s="134"/>
      <c r="G64" s="100"/>
      <c r="H64" s="110"/>
      <c r="I64" s="100"/>
      <c r="J64" s="246"/>
      <c r="K64" s="110"/>
      <c r="L64" s="136"/>
    </row>
    <row r="65" spans="1:12" ht="12.75" customHeight="1" thickTop="1">
      <c r="A65" s="176">
        <v>7</v>
      </c>
      <c r="B65" s="177" t="s">
        <v>170</v>
      </c>
      <c r="C65" s="112"/>
      <c r="D65" s="178">
        <f>SUM(D66:D68)</f>
        <v>6556629.58</v>
      </c>
      <c r="E65" s="257"/>
      <c r="F65" s="180">
        <f>SUM(D65/254392658.58)*100</f>
        <v>2.577365878637613</v>
      </c>
      <c r="G65" s="100"/>
      <c r="H65" s="178">
        <f>SUM(H66:H68)</f>
        <v>5833551.44</v>
      </c>
      <c r="I65" s="258"/>
      <c r="J65" s="180">
        <f>SUM(H65/434554388.18)*100</f>
        <v>1.3424214778803802</v>
      </c>
      <c r="K65" s="110"/>
      <c r="L65" s="181">
        <f>SUM(H65/D65)*100</f>
        <v>88.97180127110369</v>
      </c>
    </row>
    <row r="66" spans="1:12" ht="12.75" customHeight="1">
      <c r="A66" s="189"/>
      <c r="B66" s="198" t="s">
        <v>171</v>
      </c>
      <c r="C66" s="114"/>
      <c r="D66" s="191">
        <v>6518641.84</v>
      </c>
      <c r="E66" s="259"/>
      <c r="F66" s="185">
        <f>SUM(D66/254392658.58)*100</f>
        <v>2.562433159976609</v>
      </c>
      <c r="G66" s="100"/>
      <c r="H66" s="191">
        <v>2334418</v>
      </c>
      <c r="I66" s="260"/>
      <c r="J66" s="185">
        <f>SUM(H66/434554388.18)*100</f>
        <v>0.537198119153049</v>
      </c>
      <c r="K66" s="110"/>
      <c r="L66" s="188">
        <f>SUM(H66/D66)*100</f>
        <v>35.81141681500943</v>
      </c>
    </row>
    <row r="67" spans="1:12" ht="12.75" customHeight="1">
      <c r="A67" s="200"/>
      <c r="B67" s="201" t="s">
        <v>172</v>
      </c>
      <c r="C67" s="114"/>
      <c r="D67" s="202">
        <v>10532.74</v>
      </c>
      <c r="E67" s="259"/>
      <c r="F67" s="185">
        <f>SUM(D67/254392658.58)*100</f>
        <v>0.004140347468670256</v>
      </c>
      <c r="G67" s="100"/>
      <c r="H67" s="191">
        <v>3322283.9</v>
      </c>
      <c r="I67" s="260"/>
      <c r="J67" s="185">
        <f>SUM(H67/434554388.18)*100</f>
        <v>0.7645266025075443</v>
      </c>
      <c r="K67" s="110"/>
      <c r="L67" s="188">
        <f>SUM(H67/D67)*100</f>
        <v>31542.44669478218</v>
      </c>
    </row>
    <row r="68" spans="1:12" ht="12.75" customHeight="1" thickBot="1">
      <c r="A68" s="192"/>
      <c r="B68" s="199" t="s">
        <v>173</v>
      </c>
      <c r="C68" s="114"/>
      <c r="D68" s="194">
        <v>27455</v>
      </c>
      <c r="E68" s="261"/>
      <c r="F68" s="196">
        <f>SUM(D68/254392658.58)*100</f>
        <v>0.0107923711923338</v>
      </c>
      <c r="G68" s="100"/>
      <c r="H68" s="194">
        <v>176849.54</v>
      </c>
      <c r="I68" s="237"/>
      <c r="J68" s="196">
        <f>SUM(H68/434554388.18)*100</f>
        <v>0.04069675621978666</v>
      </c>
      <c r="K68" s="110"/>
      <c r="L68" s="197">
        <f>SUM(H68/D68)*100</f>
        <v>644.1432890183938</v>
      </c>
    </row>
    <row r="69" spans="1:12" ht="6" customHeight="1" thickTop="1">
      <c r="A69" s="94"/>
      <c r="B69" s="126"/>
      <c r="D69" s="110"/>
      <c r="E69" s="100"/>
      <c r="F69" s="134"/>
      <c r="G69" s="100"/>
      <c r="H69" s="110"/>
      <c r="I69" s="100"/>
      <c r="J69" s="135"/>
      <c r="K69" s="110"/>
      <c r="L69" s="136"/>
    </row>
    <row r="70" spans="1:12" ht="11.25">
      <c r="A70" s="94"/>
      <c r="B70" s="208" t="s">
        <v>174</v>
      </c>
      <c r="C70" s="117"/>
      <c r="D70" s="119">
        <f>SUM(D65)</f>
        <v>6556629.58</v>
      </c>
      <c r="E70" s="118"/>
      <c r="F70" s="209">
        <f>SUM(D70/254392658.58)*100</f>
        <v>2.577365878637613</v>
      </c>
      <c r="G70" s="118"/>
      <c r="H70" s="119">
        <f>SUM(H65)</f>
        <v>5833551.44</v>
      </c>
      <c r="I70" s="118">
        <f>SUM(H70/H73)*100</f>
        <v>79.05919597630012</v>
      </c>
      <c r="J70" s="209">
        <f>SUM(H70/434554388.18)*100</f>
        <v>1.3424214778803802</v>
      </c>
      <c r="K70" s="119"/>
      <c r="L70" s="210">
        <f>SUM(H70/D70)*100</f>
        <v>88.97180127110369</v>
      </c>
    </row>
    <row r="71" spans="1:12" ht="7.5" customHeight="1" thickBot="1">
      <c r="A71" s="215"/>
      <c r="B71" s="216"/>
      <c r="D71" s="243"/>
      <c r="E71" s="244"/>
      <c r="F71" s="245"/>
      <c r="G71" s="100"/>
      <c r="H71" s="243"/>
      <c r="I71" s="244"/>
      <c r="J71" s="246"/>
      <c r="K71" s="110"/>
      <c r="L71" s="128"/>
    </row>
    <row r="72" spans="1:12" ht="12.75" customHeight="1" thickTop="1">
      <c r="A72" s="176">
        <v>8</v>
      </c>
      <c r="B72" s="177" t="s">
        <v>175</v>
      </c>
      <c r="C72" s="112"/>
      <c r="D72" s="178">
        <f>SUM(D73:D75)</f>
        <v>255033.48999999996</v>
      </c>
      <c r="E72" s="257"/>
      <c r="F72" s="180">
        <f>SUM(D72/254392658.58)*100</f>
        <v>0.10025190641254234</v>
      </c>
      <c r="G72" s="100"/>
      <c r="H72" s="178">
        <f>SUM(H73:H75)</f>
        <v>7390392.27</v>
      </c>
      <c r="I72" s="258"/>
      <c r="J72" s="180">
        <f>SUM(H72/434554388.18)*100</f>
        <v>1.7006829227872784</v>
      </c>
      <c r="K72" s="110"/>
      <c r="L72" s="181">
        <f>SUM(H72/D72)*100</f>
        <v>2897.8124676880675</v>
      </c>
    </row>
    <row r="73" spans="1:12" ht="12.75" customHeight="1">
      <c r="A73" s="200"/>
      <c r="B73" s="201" t="s">
        <v>176</v>
      </c>
      <c r="C73" s="114"/>
      <c r="D73" s="202">
        <v>246268.11</v>
      </c>
      <c r="E73" s="259"/>
      <c r="F73" s="185">
        <f>SUM(D73/254392658.58)*100</f>
        <v>0.09680629597357462</v>
      </c>
      <c r="G73" s="100"/>
      <c r="H73" s="202">
        <v>7378713.34</v>
      </c>
      <c r="I73" s="260"/>
      <c r="J73" s="185">
        <f>SUM(H73/434554388.18)*100</f>
        <v>1.6979953581652953</v>
      </c>
      <c r="K73" s="110"/>
      <c r="L73" s="188">
        <f>SUM(H73/D73)*100</f>
        <v>2996.2114623773255</v>
      </c>
    </row>
    <row r="74" spans="1:12" ht="12.75" customHeight="1">
      <c r="A74" s="200"/>
      <c r="B74" s="201" t="s">
        <v>177</v>
      </c>
      <c r="C74" s="114"/>
      <c r="D74" s="202">
        <v>8419.3</v>
      </c>
      <c r="E74" s="259"/>
      <c r="F74" s="185">
        <f>SUM(D74/254392658.58)*100</f>
        <v>0.003309568777257911</v>
      </c>
      <c r="G74" s="100"/>
      <c r="H74" s="202">
        <v>9621.42</v>
      </c>
      <c r="I74" s="262"/>
      <c r="J74" s="185">
        <f>SUM(H74/434554388.18)*100</f>
        <v>0.0022140887911168993</v>
      </c>
      <c r="K74" s="110"/>
      <c r="L74" s="188">
        <f>SUM(H74/D74)*100</f>
        <v>114.27814663926932</v>
      </c>
    </row>
    <row r="75" spans="1:12" ht="12.75" customHeight="1" thickBot="1">
      <c r="A75" s="192"/>
      <c r="B75" s="199" t="s">
        <v>178</v>
      </c>
      <c r="C75" s="114"/>
      <c r="D75" s="194">
        <v>346.08</v>
      </c>
      <c r="E75" s="261"/>
      <c r="F75" s="196">
        <f>SUM(D75/254392658.58)*100</f>
        <v>0.00013604166170981172</v>
      </c>
      <c r="G75" s="100"/>
      <c r="H75" s="194">
        <v>2057.51</v>
      </c>
      <c r="I75" s="237"/>
      <c r="J75" s="196">
        <f>SUM(H75/434554388.18)*100</f>
        <v>0.00047347583086601895</v>
      </c>
      <c r="K75" s="110"/>
      <c r="L75" s="197">
        <f>SUM(H75/D75)*100</f>
        <v>594.5186084142396</v>
      </c>
    </row>
    <row r="76" spans="1:12" ht="6.75" customHeight="1" thickTop="1">
      <c r="A76" s="94"/>
      <c r="B76" s="126"/>
      <c r="D76" s="110"/>
      <c r="E76" s="100"/>
      <c r="F76" s="134"/>
      <c r="G76" s="100"/>
      <c r="H76" s="110"/>
      <c r="I76" s="100"/>
      <c r="J76" s="135"/>
      <c r="K76" s="110"/>
      <c r="L76" s="136"/>
    </row>
    <row r="77" spans="1:12" ht="11.25">
      <c r="A77" s="94"/>
      <c r="B77" s="208" t="s">
        <v>179</v>
      </c>
      <c r="C77" s="117"/>
      <c r="D77" s="119">
        <f>SUM(D72)</f>
        <v>255033.48999999996</v>
      </c>
      <c r="E77" s="118"/>
      <c r="F77" s="209">
        <f>SUM(D77/254392658.58)*100</f>
        <v>0.10025190641254234</v>
      </c>
      <c r="G77" s="118"/>
      <c r="H77" s="119">
        <f>SUM(H72)</f>
        <v>7390392.27</v>
      </c>
      <c r="I77" s="118">
        <f>SUM(H77/H79)*100</f>
        <v>1.700682922799552</v>
      </c>
      <c r="J77" s="209">
        <f>SUM(H77/434554388.18)*100</f>
        <v>1.7006829227872784</v>
      </c>
      <c r="K77" s="119"/>
      <c r="L77" s="210">
        <f>SUM(H77/D77)*100</f>
        <v>2897.8124676880675</v>
      </c>
    </row>
    <row r="78" spans="1:12" ht="5.25" customHeight="1" thickBot="1">
      <c r="A78" s="94"/>
      <c r="B78" s="126"/>
      <c r="D78" s="110"/>
      <c r="E78" s="100"/>
      <c r="F78" s="245"/>
      <c r="G78" s="100"/>
      <c r="H78" s="110"/>
      <c r="I78" s="100"/>
      <c r="J78" s="246"/>
      <c r="K78" s="110"/>
      <c r="L78" s="136"/>
    </row>
    <row r="79" spans="1:12" s="131" customFormat="1" ht="25.5" customHeight="1" thickBot="1" thickTop="1">
      <c r="A79" s="164"/>
      <c r="B79" s="217" t="s">
        <v>70</v>
      </c>
      <c r="C79" s="92"/>
      <c r="D79" s="218">
        <f>SUM(D63+D70+D77)</f>
        <v>254392658.58</v>
      </c>
      <c r="E79" s="220"/>
      <c r="F79" s="162"/>
      <c r="G79" s="101"/>
      <c r="H79" s="218">
        <f>SUM(H63+H70+H77)</f>
        <v>434554388.1768639</v>
      </c>
      <c r="I79" s="220"/>
      <c r="J79" s="221"/>
      <c r="K79" s="102"/>
      <c r="L79" s="163">
        <f>SUM(H79/D79)*100</f>
        <v>170.82033365369605</v>
      </c>
    </row>
    <row r="80" spans="4:12" ht="12" thickTop="1">
      <c r="D80" s="17"/>
      <c r="E80" s="17"/>
      <c r="F80" s="222"/>
      <c r="G80" s="100"/>
      <c r="H80" s="17"/>
      <c r="I80" s="17"/>
      <c r="J80" s="17"/>
      <c r="K80" s="100"/>
      <c r="L80" s="222"/>
    </row>
    <row r="81" spans="4:12" ht="11.25">
      <c r="D81" s="17"/>
      <c r="E81" s="17"/>
      <c r="F81" s="222"/>
      <c r="G81" s="100"/>
      <c r="H81" s="17"/>
      <c r="I81" s="17"/>
      <c r="J81" s="17"/>
      <c r="K81" s="100"/>
      <c r="L81" s="222"/>
    </row>
    <row r="82" spans="4:12" ht="11.25">
      <c r="D82" s="17"/>
      <c r="E82" s="17"/>
      <c r="F82" s="222"/>
      <c r="G82" s="100"/>
      <c r="H82" s="17"/>
      <c r="I82" s="17"/>
      <c r="J82" s="17"/>
      <c r="K82" s="100"/>
      <c r="L82" s="222"/>
    </row>
    <row r="83" spans="4:12" ht="11.25">
      <c r="D83" s="17"/>
      <c r="E83" s="17"/>
      <c r="F83" s="222"/>
      <c r="G83" s="100"/>
      <c r="H83" s="17"/>
      <c r="I83" s="17"/>
      <c r="J83" s="17"/>
      <c r="K83" s="100"/>
      <c r="L83" s="222"/>
    </row>
    <row r="84" spans="4:12" ht="11.25">
      <c r="D84" s="17"/>
      <c r="E84" s="17"/>
      <c r="F84" s="222"/>
      <c r="G84" s="100"/>
      <c r="H84" s="17"/>
      <c r="I84" s="17"/>
      <c r="J84" s="17"/>
      <c r="K84" s="100"/>
      <c r="L84" s="222"/>
    </row>
    <row r="85" spans="4:12" ht="11.25">
      <c r="D85" s="17"/>
      <c r="E85" s="17"/>
      <c r="F85" s="222"/>
      <c r="G85" s="100"/>
      <c r="H85" s="17"/>
      <c r="I85" s="17"/>
      <c r="J85" s="17"/>
      <c r="K85" s="100"/>
      <c r="L85" s="222"/>
    </row>
    <row r="86" spans="4:12" ht="11.25">
      <c r="D86" s="17"/>
      <c r="E86" s="17"/>
      <c r="F86" s="222"/>
      <c r="G86" s="100"/>
      <c r="H86" s="17"/>
      <c r="I86" s="17"/>
      <c r="J86" s="17"/>
      <c r="K86" s="100"/>
      <c r="L86" s="222"/>
    </row>
    <row r="87" spans="4:12" ht="11.25">
      <c r="D87" s="17"/>
      <c r="E87" s="17"/>
      <c r="F87" s="222"/>
      <c r="G87" s="100"/>
      <c r="H87" s="17"/>
      <c r="I87" s="17"/>
      <c r="J87" s="17"/>
      <c r="K87" s="100"/>
      <c r="L87" s="222"/>
    </row>
    <row r="88" spans="4:12" ht="11.25">
      <c r="D88" s="17"/>
      <c r="E88" s="17"/>
      <c r="F88" s="222"/>
      <c r="G88" s="100"/>
      <c r="H88" s="17"/>
      <c r="I88" s="17"/>
      <c r="J88" s="17"/>
      <c r="K88" s="100"/>
      <c r="L88" s="222"/>
    </row>
    <row r="89" spans="4:12" ht="11.25">
      <c r="D89" s="17"/>
      <c r="E89" s="17"/>
      <c r="F89" s="222"/>
      <c r="G89" s="100"/>
      <c r="H89" s="17"/>
      <c r="I89" s="17"/>
      <c r="J89" s="17"/>
      <c r="K89" s="100"/>
      <c r="L89" s="22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0"/>
  <sheetViews>
    <sheetView workbookViewId="0" topLeftCell="A58">
      <selection activeCell="F7" sqref="F7"/>
    </sheetView>
  </sheetViews>
  <sheetFormatPr defaultColWidth="9.140625" defaultRowHeight="12.75"/>
  <cols>
    <col min="1" max="1" width="3.7109375" style="12" customWidth="1"/>
    <col min="2" max="2" width="24.8515625" style="12" customWidth="1"/>
    <col min="3" max="3" width="0.71875" style="93" customWidth="1"/>
    <col min="4" max="4" width="13.8515625" style="12" customWidth="1"/>
    <col min="5" max="5" width="10.7109375" style="12" customWidth="1"/>
    <col min="6" max="6" width="12.8515625" style="93" customWidth="1"/>
    <col min="7" max="7" width="0.71875" style="93" customWidth="1"/>
    <col min="8" max="8" width="13.28125" style="12" customWidth="1"/>
    <col min="9" max="9" width="10.28125" style="12" customWidth="1"/>
    <col min="10" max="10" width="13.00390625" style="93" customWidth="1"/>
    <col min="11" max="11" width="0.85546875" style="93" customWidth="1"/>
    <col min="12" max="12" width="9.7109375" style="139" customWidth="1"/>
    <col min="13" max="13" width="15.140625" style="12" customWidth="1"/>
    <col min="14" max="14" width="15.57421875" style="12" customWidth="1"/>
    <col min="15" max="16384" width="9.140625" style="12" customWidth="1"/>
  </cols>
  <sheetData>
    <row r="2" spans="2:12" s="131" customFormat="1" ht="11.25">
      <c r="B2" s="131" t="s">
        <v>180</v>
      </c>
      <c r="C2" s="92"/>
      <c r="F2" s="92"/>
      <c r="G2" s="92"/>
      <c r="J2" s="92"/>
      <c r="K2" s="92"/>
      <c r="L2" s="138"/>
    </row>
    <row r="3" spans="4:8" ht="12" thickBot="1">
      <c r="D3" s="17"/>
      <c r="H3" s="17"/>
    </row>
    <row r="4" spans="1:14" ht="12" thickTop="1">
      <c r="A4" s="129"/>
      <c r="B4" s="120"/>
      <c r="D4" s="140"/>
      <c r="E4" s="141">
        <v>2006</v>
      </c>
      <c r="F4" s="120"/>
      <c r="H4" s="140"/>
      <c r="I4" s="141">
        <v>2007</v>
      </c>
      <c r="J4" s="120"/>
      <c r="K4" s="94"/>
      <c r="L4" s="142" t="s">
        <v>47</v>
      </c>
      <c r="N4" s="17"/>
    </row>
    <row r="5" spans="1:14" ht="11.25">
      <c r="A5" s="95"/>
      <c r="B5" s="143" t="s">
        <v>48</v>
      </c>
      <c r="C5" s="92"/>
      <c r="D5" s="144" t="s">
        <v>49</v>
      </c>
      <c r="E5" s="145" t="s">
        <v>181</v>
      </c>
      <c r="F5" s="146"/>
      <c r="G5" s="92"/>
      <c r="H5" s="144" t="s">
        <v>49</v>
      </c>
      <c r="I5" s="145" t="s">
        <v>181</v>
      </c>
      <c r="J5" s="146"/>
      <c r="K5" s="95"/>
      <c r="L5" s="147" t="s">
        <v>50</v>
      </c>
      <c r="N5" s="17"/>
    </row>
    <row r="6" spans="1:14" ht="11.25">
      <c r="A6" s="94"/>
      <c r="B6" s="126"/>
      <c r="D6" s="148"/>
      <c r="E6" s="149"/>
      <c r="F6" s="150" t="s">
        <v>162</v>
      </c>
      <c r="G6" s="96"/>
      <c r="H6" s="151"/>
      <c r="I6" s="149"/>
      <c r="J6" s="150" t="s">
        <v>162</v>
      </c>
      <c r="K6" s="97"/>
      <c r="L6" s="152" t="s">
        <v>163</v>
      </c>
      <c r="N6" s="17"/>
    </row>
    <row r="7" spans="1:14" ht="12" thickBot="1">
      <c r="A7" s="153"/>
      <c r="B7" s="154">
        <v>1</v>
      </c>
      <c r="C7" s="98"/>
      <c r="D7" s="155">
        <v>2</v>
      </c>
      <c r="E7" s="156"/>
      <c r="F7" s="154">
        <v>4</v>
      </c>
      <c r="G7" s="98"/>
      <c r="H7" s="155">
        <v>5</v>
      </c>
      <c r="I7" s="156"/>
      <c r="J7" s="154">
        <v>6</v>
      </c>
      <c r="K7" s="99"/>
      <c r="L7" s="157">
        <v>7</v>
      </c>
      <c r="N7" s="100"/>
    </row>
    <row r="8" spans="2:14" s="93" customFormat="1" ht="3.75" customHeight="1" thickBot="1" thickTop="1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N8" s="100"/>
    </row>
    <row r="9" spans="1:14" ht="12.75" thickBot="1" thickTop="1">
      <c r="A9" s="158">
        <v>1</v>
      </c>
      <c r="B9" s="159" t="s">
        <v>182</v>
      </c>
      <c r="C9" s="92"/>
      <c r="D9" s="160">
        <v>199010.58</v>
      </c>
      <c r="E9" s="161"/>
      <c r="F9" s="162">
        <f>SUM(D9/238527.67)*100</f>
        <v>83.43291157793139</v>
      </c>
      <c r="G9" s="101"/>
      <c r="H9" s="160">
        <v>240500.87</v>
      </c>
      <c r="I9" s="161"/>
      <c r="J9" s="162">
        <f>SUM(H9/769893.93)*100</f>
        <v>31.238182381824984</v>
      </c>
      <c r="K9" s="102"/>
      <c r="L9" s="163">
        <f>SUM(H9/D9)*100</f>
        <v>120.84828354351815</v>
      </c>
      <c r="N9" s="17"/>
    </row>
    <row r="10" spans="1:14" ht="3.75" customHeight="1" thickBot="1" thickTop="1">
      <c r="A10" s="92"/>
      <c r="B10" s="92"/>
      <c r="C10" s="92"/>
      <c r="D10" s="103"/>
      <c r="E10" s="104"/>
      <c r="F10" s="101"/>
      <c r="G10" s="101"/>
      <c r="H10" s="103"/>
      <c r="I10" s="104"/>
      <c r="J10" s="101"/>
      <c r="K10" s="101"/>
      <c r="L10" s="105"/>
      <c r="N10" s="17"/>
    </row>
    <row r="11" spans="1:14" ht="12.75" thickBot="1" thickTop="1">
      <c r="A11" s="164" t="s">
        <v>183</v>
      </c>
      <c r="B11" s="165" t="s">
        <v>184</v>
      </c>
      <c r="C11" s="92"/>
      <c r="D11" s="160">
        <v>0</v>
      </c>
      <c r="E11" s="161"/>
      <c r="F11" s="162">
        <f>SUM(D11/238527.67)*100</f>
        <v>0</v>
      </c>
      <c r="G11" s="101"/>
      <c r="H11" s="160">
        <v>204000</v>
      </c>
      <c r="I11" s="161"/>
      <c r="J11" s="162">
        <f>SUM(H11/769893.93)*100</f>
        <v>26.49715656285275</v>
      </c>
      <c r="K11" s="101"/>
      <c r="L11" s="163"/>
      <c r="N11" s="17"/>
    </row>
    <row r="12" spans="4:14" s="93" customFormat="1" ht="3.75" customHeight="1" thickBot="1" thickTop="1">
      <c r="D12" s="106"/>
      <c r="E12" s="107"/>
      <c r="H12" s="106"/>
      <c r="I12" s="107"/>
      <c r="L12" s="98"/>
      <c r="N12" s="100"/>
    </row>
    <row r="13" spans="1:14" ht="12.75" thickBot="1" thickTop="1">
      <c r="A13" s="158">
        <v>2</v>
      </c>
      <c r="B13" s="159" t="s">
        <v>185</v>
      </c>
      <c r="C13" s="92"/>
      <c r="D13" s="160">
        <v>39517.09</v>
      </c>
      <c r="E13" s="166"/>
      <c r="F13" s="162">
        <f>SUM(D13/238527.67)*100</f>
        <v>16.5670884220686</v>
      </c>
      <c r="G13" s="92"/>
      <c r="H13" s="160">
        <v>325393.06</v>
      </c>
      <c r="I13" s="166"/>
      <c r="J13" s="162">
        <f>SUM(H13/769893.93)*100</f>
        <v>42.26466105532226</v>
      </c>
      <c r="K13" s="95"/>
      <c r="L13" s="163">
        <f>SUM(H13/D13)*100</f>
        <v>823.4236377223122</v>
      </c>
      <c r="N13" s="17"/>
    </row>
    <row r="14" spans="12:14" s="93" customFormat="1" ht="12.75" thickBot="1" thickTop="1">
      <c r="L14" s="98"/>
      <c r="N14" s="108"/>
    </row>
    <row r="15" spans="1:14" s="131" customFormat="1" ht="12" thickTop="1">
      <c r="A15" s="129"/>
      <c r="B15" s="120"/>
      <c r="C15" s="93"/>
      <c r="D15" s="140"/>
      <c r="E15" s="141">
        <v>2006</v>
      </c>
      <c r="F15" s="120"/>
      <c r="G15" s="93"/>
      <c r="H15" s="140"/>
      <c r="I15" s="141">
        <v>2007</v>
      </c>
      <c r="J15" s="120"/>
      <c r="K15" s="94"/>
      <c r="L15" s="142" t="s">
        <v>47</v>
      </c>
      <c r="N15" s="167"/>
    </row>
    <row r="16" spans="1:14" ht="11.25">
      <c r="A16" s="95"/>
      <c r="B16" s="143" t="s">
        <v>186</v>
      </c>
      <c r="C16" s="92"/>
      <c r="D16" s="144" t="s">
        <v>187</v>
      </c>
      <c r="E16" s="145" t="s">
        <v>188</v>
      </c>
      <c r="F16" s="146"/>
      <c r="G16" s="92"/>
      <c r="H16" s="144" t="s">
        <v>187</v>
      </c>
      <c r="I16" s="145" t="s">
        <v>188</v>
      </c>
      <c r="J16" s="146"/>
      <c r="K16" s="95"/>
      <c r="L16" s="147" t="s">
        <v>50</v>
      </c>
      <c r="N16" s="17"/>
    </row>
    <row r="17" spans="1:14" ht="11.25">
      <c r="A17" s="94"/>
      <c r="B17" s="126"/>
      <c r="D17" s="148"/>
      <c r="E17" s="168" t="s">
        <v>167</v>
      </c>
      <c r="F17" s="169" t="s">
        <v>168</v>
      </c>
      <c r="G17" s="96"/>
      <c r="H17" s="148"/>
      <c r="I17" s="168" t="s">
        <v>167</v>
      </c>
      <c r="J17" s="169" t="s">
        <v>168</v>
      </c>
      <c r="K17" s="97"/>
      <c r="L17" s="152" t="s">
        <v>51</v>
      </c>
      <c r="N17" s="17"/>
    </row>
    <row r="18" spans="1:14" ht="12" thickBot="1">
      <c r="A18" s="153"/>
      <c r="B18" s="154">
        <v>1</v>
      </c>
      <c r="C18" s="98"/>
      <c r="D18" s="155">
        <v>2</v>
      </c>
      <c r="E18" s="170">
        <v>3</v>
      </c>
      <c r="F18" s="171">
        <v>4</v>
      </c>
      <c r="G18" s="98"/>
      <c r="H18" s="155">
        <v>5</v>
      </c>
      <c r="I18" s="170">
        <v>6</v>
      </c>
      <c r="J18" s="171">
        <v>7</v>
      </c>
      <c r="K18" s="99"/>
      <c r="L18" s="157">
        <v>8</v>
      </c>
      <c r="N18" s="17"/>
    </row>
    <row r="19" spans="12:14" s="93" customFormat="1" ht="3.75" customHeight="1" thickBot="1" thickTop="1">
      <c r="L19" s="98"/>
      <c r="N19" s="100"/>
    </row>
    <row r="20" spans="1:14" s="131" customFormat="1" ht="12.75" thickBot="1" thickTop="1">
      <c r="A20" s="158">
        <v>1</v>
      </c>
      <c r="B20" s="159" t="s">
        <v>189</v>
      </c>
      <c r="C20" s="92"/>
      <c r="D20" s="160">
        <v>1417480.77</v>
      </c>
      <c r="E20" s="172">
        <f>SUM(D20/D62)*100</f>
        <v>0.6739323696516306</v>
      </c>
      <c r="F20" s="173">
        <f>SUM(D20/226340075.2)*100</f>
        <v>0.6262615088147678</v>
      </c>
      <c r="G20" s="101"/>
      <c r="H20" s="160">
        <v>0</v>
      </c>
      <c r="I20" s="174">
        <v>0</v>
      </c>
      <c r="J20" s="175">
        <v>0</v>
      </c>
      <c r="K20" s="102"/>
      <c r="L20" s="163">
        <f>SUM(H20/D20)*100</f>
        <v>0</v>
      </c>
      <c r="M20" s="167"/>
      <c r="N20" s="167"/>
    </row>
    <row r="21" spans="4:14" s="93" customFormat="1" ht="5.25" customHeight="1" thickBot="1" thickTop="1">
      <c r="D21" s="100"/>
      <c r="E21" s="109"/>
      <c r="F21" s="109"/>
      <c r="G21" s="100"/>
      <c r="H21" s="100"/>
      <c r="I21" s="100"/>
      <c r="J21" s="100"/>
      <c r="K21" s="100"/>
      <c r="L21" s="109"/>
      <c r="M21" s="100"/>
      <c r="N21" s="100"/>
    </row>
    <row r="22" spans="1:14" s="131" customFormat="1" ht="12" thickTop="1">
      <c r="A22" s="176">
        <v>2</v>
      </c>
      <c r="B22" s="177" t="s">
        <v>190</v>
      </c>
      <c r="C22" s="92"/>
      <c r="D22" s="178">
        <f>SUM(D24:D25)</f>
        <v>25753420.04</v>
      </c>
      <c r="E22" s="179">
        <f>SUM(D22/D62)*100</f>
        <v>12.24430254118438</v>
      </c>
      <c r="F22" s="180">
        <f>SUM(D22/226340075.2)*100</f>
        <v>11.37819717398415</v>
      </c>
      <c r="G22" s="101"/>
      <c r="H22" s="178">
        <f>SUM(H23:H25)</f>
        <v>81448041.19</v>
      </c>
      <c r="I22" s="179">
        <f>SUM(H22/H62)*100</f>
        <v>19.414572560449056</v>
      </c>
      <c r="J22" s="180">
        <f>SUM(H22/434081028.29)*100</f>
        <v>18.76332663301432</v>
      </c>
      <c r="K22" s="102"/>
      <c r="L22" s="181">
        <f>SUM(H22/D22)*100</f>
        <v>316.26106770865994</v>
      </c>
      <c r="M22" s="167"/>
      <c r="N22" s="167"/>
    </row>
    <row r="23" spans="1:14" ht="11.25">
      <c r="A23" s="148"/>
      <c r="B23" s="182" t="s">
        <v>191</v>
      </c>
      <c r="D23" s="183">
        <v>0</v>
      </c>
      <c r="E23" s="184">
        <v>0</v>
      </c>
      <c r="F23" s="185">
        <f>SUM(D23/226340075.2)*100</f>
        <v>0</v>
      </c>
      <c r="G23" s="100"/>
      <c r="H23" s="183">
        <v>124616</v>
      </c>
      <c r="I23" s="186">
        <f>SUM(H23/H62)*100</f>
        <v>0.029704414481240636</v>
      </c>
      <c r="J23" s="187">
        <f>SUM(H23/434081028.29)*100</f>
        <v>0.028708004238495947</v>
      </c>
      <c r="K23" s="110"/>
      <c r="L23" s="188">
        <v>0</v>
      </c>
      <c r="M23" s="17"/>
      <c r="N23" s="17"/>
    </row>
    <row r="24" spans="1:14" ht="11.25">
      <c r="A24" s="189"/>
      <c r="B24" s="190" t="s">
        <v>192</v>
      </c>
      <c r="C24" s="111"/>
      <c r="D24" s="191">
        <v>5075945.15</v>
      </c>
      <c r="E24" s="186">
        <f>SUM(D24/D62)*100</f>
        <v>2.41332638548684</v>
      </c>
      <c r="F24" s="185">
        <f>SUM(D24/226340075.2)*100</f>
        <v>2.2426188316473623</v>
      </c>
      <c r="G24" s="100"/>
      <c r="H24" s="191">
        <v>26187109.46</v>
      </c>
      <c r="I24" s="186">
        <f>SUM(H24/H62)*100</f>
        <v>6.242157936905836</v>
      </c>
      <c r="J24" s="187">
        <f>SUM(H24/434081028.29)*100</f>
        <v>6.032769863995292</v>
      </c>
      <c r="K24" s="110"/>
      <c r="L24" s="188">
        <f>SUM(H24/D24)*100</f>
        <v>515.9060763294497</v>
      </c>
      <c r="M24" s="17"/>
      <c r="N24" s="17"/>
    </row>
    <row r="25" spans="1:14" ht="12" thickBot="1">
      <c r="A25" s="192"/>
      <c r="B25" s="193" t="s">
        <v>193</v>
      </c>
      <c r="C25" s="111"/>
      <c r="D25" s="194">
        <v>20677474.89</v>
      </c>
      <c r="E25" s="195">
        <f>SUM(D25/D62)*100</f>
        <v>9.830976155697542</v>
      </c>
      <c r="F25" s="196">
        <f>SUM(D25/226340075.2)*100</f>
        <v>9.135578342336789</v>
      </c>
      <c r="G25" s="100"/>
      <c r="H25" s="194">
        <v>55136315.73</v>
      </c>
      <c r="I25" s="195">
        <f>SUM(H25/H62)*100</f>
        <v>13.142710209061981</v>
      </c>
      <c r="J25" s="196">
        <f>SUM(H25/434081028.29)*100</f>
        <v>12.701848764780532</v>
      </c>
      <c r="K25" s="110"/>
      <c r="L25" s="197">
        <f>SUM(H25/D25)*100</f>
        <v>266.6491727027313</v>
      </c>
      <c r="M25" s="17"/>
      <c r="N25" s="17"/>
    </row>
    <row r="26" spans="5:12" s="93" customFormat="1" ht="5.25" customHeight="1" thickBot="1" thickTop="1">
      <c r="E26" s="98"/>
      <c r="F26" s="98"/>
      <c r="I26" s="98"/>
      <c r="J26" s="98"/>
      <c r="L26" s="98"/>
    </row>
    <row r="27" spans="1:12" s="131" customFormat="1" ht="12" thickTop="1">
      <c r="A27" s="176">
        <v>3</v>
      </c>
      <c r="B27" s="177" t="s">
        <v>194</v>
      </c>
      <c r="C27" s="112"/>
      <c r="D27" s="178">
        <f>SUM(D28:D31)</f>
        <v>77781883.89</v>
      </c>
      <c r="E27" s="179">
        <f>SUM(D27/D62)*100</f>
        <v>36.98091038367716</v>
      </c>
      <c r="F27" s="180">
        <f>SUM(D27/226340075.2)*100</f>
        <v>34.36505171312235</v>
      </c>
      <c r="G27" s="113"/>
      <c r="H27" s="178">
        <f>SUM(H28:H31)</f>
        <v>102289425.32000001</v>
      </c>
      <c r="I27" s="179">
        <f>SUM(H27/H62)*100</f>
        <v>24.3824828814373</v>
      </c>
      <c r="J27" s="180">
        <f>SUM(H27/434081028.29)*100</f>
        <v>23.56459247319666</v>
      </c>
      <c r="K27" s="113"/>
      <c r="L27" s="181">
        <f>SUM(H27/D27)*100</f>
        <v>131.50803272476512</v>
      </c>
    </row>
    <row r="28" spans="1:12" ht="11.25">
      <c r="A28" s="189"/>
      <c r="B28" s="198" t="s">
        <v>195</v>
      </c>
      <c r="C28" s="114"/>
      <c r="D28" s="191">
        <v>71728538.4</v>
      </c>
      <c r="E28" s="186">
        <f>SUM(D28/D62)*100</f>
        <v>34.1028851174891</v>
      </c>
      <c r="F28" s="185">
        <f>SUM(D28/226340075.2)*100</f>
        <v>31.69060465170333</v>
      </c>
      <c r="G28" s="115"/>
      <c r="H28" s="191">
        <v>98865229.02</v>
      </c>
      <c r="I28" s="186">
        <f>SUM(H28/H62)*100</f>
        <v>23.56626549233533</v>
      </c>
      <c r="J28" s="187">
        <f>SUM(H28/434081028.29)*100</f>
        <v>22.77575442756975</v>
      </c>
      <c r="K28" s="115"/>
      <c r="L28" s="188">
        <f>SUM(H28/D28)*100</f>
        <v>137.83248791250986</v>
      </c>
    </row>
    <row r="29" spans="1:12" ht="11.25">
      <c r="A29" s="189"/>
      <c r="B29" s="198" t="s">
        <v>196</v>
      </c>
      <c r="C29" s="114"/>
      <c r="D29" s="191">
        <v>55296.83</v>
      </c>
      <c r="E29" s="186">
        <f>SUM(D29/D62)*100</f>
        <v>0.026290532093866347</v>
      </c>
      <c r="F29" s="185">
        <f>SUM(D29/226340075.2)*100</f>
        <v>0.024430861371384754</v>
      </c>
      <c r="G29" s="115"/>
      <c r="H29" s="191">
        <v>1491376.83</v>
      </c>
      <c r="I29" s="186">
        <f>SUM(H29/H62)*100</f>
        <v>0.3554958874144472</v>
      </c>
      <c r="J29" s="187">
        <f>SUM(H29/434081028.29)*100</f>
        <v>0.3435710691791957</v>
      </c>
      <c r="K29" s="115"/>
      <c r="L29" s="188">
        <f>SUM(H29/D29)*100</f>
        <v>2697.0385644168027</v>
      </c>
    </row>
    <row r="30" spans="1:12" ht="11.25">
      <c r="A30" s="189"/>
      <c r="B30" s="198" t="s">
        <v>197</v>
      </c>
      <c r="C30" s="114"/>
      <c r="D30" s="191">
        <v>908344.91</v>
      </c>
      <c r="E30" s="186">
        <f>SUM(D30/D62)*100</f>
        <v>0.4318669082595718</v>
      </c>
      <c r="F30" s="185">
        <f>SUM(D30/226340075.2)*100</f>
        <v>0.40131863930740624</v>
      </c>
      <c r="G30" s="115"/>
      <c r="H30" s="191">
        <v>331329.79</v>
      </c>
      <c r="I30" s="186">
        <f>SUM(H30/H62)*100</f>
        <v>0.07897828057506595</v>
      </c>
      <c r="J30" s="187">
        <f>SUM(H30/434081028.29)*100</f>
        <v>0.07632901887125226</v>
      </c>
      <c r="K30" s="115"/>
      <c r="L30" s="188">
        <f>SUM(H30/D30)*100</f>
        <v>36.47620924082681</v>
      </c>
    </row>
    <row r="31" spans="1:12" ht="12" thickBot="1">
      <c r="A31" s="192"/>
      <c r="B31" s="199" t="s">
        <v>198</v>
      </c>
      <c r="C31" s="114"/>
      <c r="D31" s="194">
        <v>5089703.75</v>
      </c>
      <c r="E31" s="195">
        <f>SUM(D31/D62)*100</f>
        <v>2.4198678258346256</v>
      </c>
      <c r="F31" s="196">
        <f>SUM(D31/226340075.2)*100</f>
        <v>2.2486975607402293</v>
      </c>
      <c r="G31" s="115"/>
      <c r="H31" s="194">
        <v>1601489.68</v>
      </c>
      <c r="I31" s="195">
        <f>SUM(H31/H62)*100</f>
        <v>0.3817432211124529</v>
      </c>
      <c r="J31" s="196">
        <f>SUM(H31/434081028.29)*100</f>
        <v>0.36893795757645503</v>
      </c>
      <c r="K31" s="115"/>
      <c r="L31" s="197">
        <f>SUM(H31/D31)*100</f>
        <v>31.465282827119356</v>
      </c>
    </row>
    <row r="32" spans="5:12" s="93" customFormat="1" ht="5.25" customHeight="1" thickBot="1" thickTop="1">
      <c r="E32" s="98"/>
      <c r="F32" s="98"/>
      <c r="I32" s="98"/>
      <c r="J32" s="98"/>
      <c r="L32" s="98"/>
    </row>
    <row r="33" spans="1:14" s="131" customFormat="1" ht="12" thickTop="1">
      <c r="A33" s="176">
        <v>4</v>
      </c>
      <c r="B33" s="177" t="s">
        <v>199</v>
      </c>
      <c r="C33" s="92"/>
      <c r="D33" s="178">
        <f>SUM(D34:D41)</f>
        <v>47062740.73</v>
      </c>
      <c r="E33" s="179">
        <f>SUM(D33/D62)*100</f>
        <v>22.375685832033696</v>
      </c>
      <c r="F33" s="180">
        <f>SUM(D33/226340075.2)*100</f>
        <v>20.792933239248125</v>
      </c>
      <c r="G33" s="101"/>
      <c r="H33" s="178">
        <f>SUM(H34:H41)</f>
        <v>121743526.95000002</v>
      </c>
      <c r="I33" s="179">
        <f>SUM(H33/H62)*100</f>
        <v>29.019710028655147</v>
      </c>
      <c r="J33" s="180">
        <f>SUM(H33/434081028.29)*100</f>
        <v>28.04626763569723</v>
      </c>
      <c r="K33" s="102"/>
      <c r="L33" s="181">
        <f aca="true" t="shared" si="0" ref="L33:L41">SUM(H33/D33)*100</f>
        <v>258.68346182481247</v>
      </c>
      <c r="M33" s="167"/>
      <c r="N33" s="167"/>
    </row>
    <row r="34" spans="1:14" ht="11.25">
      <c r="A34" s="200"/>
      <c r="B34" s="201" t="s">
        <v>200</v>
      </c>
      <c r="D34" s="202">
        <v>29081659.42</v>
      </c>
      <c r="E34" s="186">
        <f>SUM(D34/D62)*100</f>
        <v>13.826693145419016</v>
      </c>
      <c r="F34" s="185">
        <f aca="true" t="shared" si="1" ref="F34:F40">SUM(D34/226340075.2)*100</f>
        <v>12.848656780865117</v>
      </c>
      <c r="G34" s="100"/>
      <c r="H34" s="202">
        <v>81179574.51</v>
      </c>
      <c r="I34" s="186">
        <f>SUM(H34/H62)*100</f>
        <v>19.350578807342533</v>
      </c>
      <c r="J34" s="187">
        <f aca="true" t="shared" si="2" ref="J34:J40">SUM(H34/434081028.29)*100</f>
        <v>18.701479497916623</v>
      </c>
      <c r="K34" s="110"/>
      <c r="L34" s="188">
        <f t="shared" si="0"/>
        <v>279.1435431437977</v>
      </c>
      <c r="M34" s="17"/>
      <c r="N34" s="17"/>
    </row>
    <row r="35" spans="1:14" ht="11.25">
      <c r="A35" s="200"/>
      <c r="B35" s="201" t="s">
        <v>201</v>
      </c>
      <c r="D35" s="202">
        <v>2256908.93</v>
      </c>
      <c r="E35" s="186">
        <f>SUM(D35/D62)*100</f>
        <v>1.073033240008488</v>
      </c>
      <c r="F35" s="185">
        <f t="shared" si="1"/>
        <v>0.9971318282923325</v>
      </c>
      <c r="G35" s="100"/>
      <c r="H35" s="202">
        <v>5878378.53</v>
      </c>
      <c r="I35" s="186">
        <f>SUM(H35/H62)*100</f>
        <v>1.4012148707448966</v>
      </c>
      <c r="J35" s="187">
        <f t="shared" si="2"/>
        <v>1.3542122661193072</v>
      </c>
      <c r="K35" s="110"/>
      <c r="L35" s="188">
        <f t="shared" si="0"/>
        <v>260.4614857011532</v>
      </c>
      <c r="M35" s="17"/>
      <c r="N35" s="17"/>
    </row>
    <row r="36" spans="1:14" ht="11.25">
      <c r="A36" s="200"/>
      <c r="B36" s="201" t="s">
        <v>202</v>
      </c>
      <c r="D36" s="202">
        <v>12510807.11</v>
      </c>
      <c r="E36" s="186">
        <f>SUM(D36/D62)*100</f>
        <v>5.948185019749346</v>
      </c>
      <c r="F36" s="185">
        <f t="shared" si="1"/>
        <v>5.527437904641997</v>
      </c>
      <c r="G36" s="100"/>
      <c r="H36" s="202">
        <v>28190165.48</v>
      </c>
      <c r="I36" s="186">
        <f>SUM(H36/H62)*100</f>
        <v>6.7196215551187795</v>
      </c>
      <c r="J36" s="187">
        <f t="shared" si="2"/>
        <v>6.494217356388764</v>
      </c>
      <c r="K36" s="110"/>
      <c r="L36" s="188">
        <f t="shared" si="0"/>
        <v>225.3265135665576</v>
      </c>
      <c r="M36" s="17"/>
      <c r="N36" s="17"/>
    </row>
    <row r="37" spans="1:14" ht="11.25">
      <c r="A37" s="200"/>
      <c r="B37" s="201" t="s">
        <v>203</v>
      </c>
      <c r="D37" s="202">
        <v>1856756.05</v>
      </c>
      <c r="E37" s="186">
        <f>SUM(D37/D62)*100</f>
        <v>0.8827830550685365</v>
      </c>
      <c r="F37" s="185">
        <f t="shared" si="1"/>
        <v>0.8203390620769752</v>
      </c>
      <c r="G37" s="100"/>
      <c r="H37" s="202">
        <v>2901170.61</v>
      </c>
      <c r="I37" s="186">
        <f>SUM(H37/H62)*100</f>
        <v>0.6915450205449839</v>
      </c>
      <c r="J37" s="187">
        <f t="shared" si="2"/>
        <v>0.6683477095114582</v>
      </c>
      <c r="K37" s="110"/>
      <c r="L37" s="188">
        <f t="shared" si="0"/>
        <v>156.2494227499622</v>
      </c>
      <c r="M37" s="17"/>
      <c r="N37" s="17"/>
    </row>
    <row r="38" spans="1:14" ht="11.25">
      <c r="A38" s="200"/>
      <c r="B38" s="201" t="s">
        <v>204</v>
      </c>
      <c r="D38" s="202">
        <v>149742.13</v>
      </c>
      <c r="E38" s="186">
        <f>SUM(D38/D62)*100</f>
        <v>0.07119395948319111</v>
      </c>
      <c r="F38" s="185">
        <f t="shared" si="1"/>
        <v>0.06615802785595258</v>
      </c>
      <c r="G38" s="100"/>
      <c r="H38" s="202">
        <v>0</v>
      </c>
      <c r="I38" s="186">
        <f>SUM(H38/H62)*100</f>
        <v>0</v>
      </c>
      <c r="J38" s="187">
        <f t="shared" si="2"/>
        <v>0</v>
      </c>
      <c r="K38" s="110"/>
      <c r="L38" s="188">
        <f t="shared" si="0"/>
        <v>0</v>
      </c>
      <c r="M38" s="17"/>
      <c r="N38" s="17"/>
    </row>
    <row r="39" spans="1:14" ht="11.25">
      <c r="A39" s="200"/>
      <c r="B39" s="201" t="s">
        <v>205</v>
      </c>
      <c r="D39" s="202">
        <v>280435.19</v>
      </c>
      <c r="E39" s="186">
        <f>SUM(D39/D62)*100</f>
        <v>0.13333115773443988</v>
      </c>
      <c r="F39" s="185">
        <f t="shared" si="1"/>
        <v>0.1238999279081268</v>
      </c>
      <c r="G39" s="100"/>
      <c r="H39" s="202">
        <v>626652.9</v>
      </c>
      <c r="I39" s="186">
        <f>SUM(H39/H62)*100</f>
        <v>0.14937373593656864</v>
      </c>
      <c r="J39" s="187">
        <f t="shared" si="2"/>
        <v>0.1443631163676075</v>
      </c>
      <c r="K39" s="110"/>
      <c r="L39" s="188">
        <f t="shared" si="0"/>
        <v>223.45729863645144</v>
      </c>
      <c r="M39" s="17"/>
      <c r="N39" s="17"/>
    </row>
    <row r="40" spans="1:14" ht="11.25">
      <c r="A40" s="200"/>
      <c r="B40" s="201" t="s">
        <v>206</v>
      </c>
      <c r="D40" s="202">
        <v>623857.17</v>
      </c>
      <c r="E40" s="186">
        <f>SUM(D40/D62)*100</f>
        <v>0.2966089909651898</v>
      </c>
      <c r="F40" s="185">
        <f t="shared" si="1"/>
        <v>0.2756282419049051</v>
      </c>
      <c r="G40" s="100"/>
      <c r="H40" s="202">
        <v>1776023.8</v>
      </c>
      <c r="I40" s="186">
        <f>SUM(H40/H62)*100</f>
        <v>0.4233464971091033</v>
      </c>
      <c r="J40" s="187">
        <f t="shared" si="2"/>
        <v>0.4091456857712467</v>
      </c>
      <c r="K40" s="110"/>
      <c r="L40" s="188">
        <f t="shared" si="0"/>
        <v>284.68436132584645</v>
      </c>
      <c r="M40" s="17"/>
      <c r="N40" s="17"/>
    </row>
    <row r="41" spans="1:14" ht="12" thickBot="1">
      <c r="A41" s="192"/>
      <c r="B41" s="193" t="s">
        <v>207</v>
      </c>
      <c r="C41" s="111"/>
      <c r="D41" s="194">
        <v>302574.73</v>
      </c>
      <c r="E41" s="195">
        <f>SUM(D41/D62)*100</f>
        <v>0.1438572636054896</v>
      </c>
      <c r="F41" s="196">
        <f>SUM(D41/226340075.2)*100</f>
        <v>0.13368146570272058</v>
      </c>
      <c r="G41" s="100"/>
      <c r="H41" s="194">
        <v>1191561.12</v>
      </c>
      <c r="I41" s="195">
        <f>SUM(H41/H62)*100</f>
        <v>0.2840295418582791</v>
      </c>
      <c r="J41" s="196">
        <f>SUM(H41/434081028.29)*100</f>
        <v>0.2745020036222233</v>
      </c>
      <c r="K41" s="110"/>
      <c r="L41" s="197">
        <f t="shared" si="0"/>
        <v>393.8072158240049</v>
      </c>
      <c r="M41" s="17"/>
      <c r="N41" s="17"/>
    </row>
    <row r="42" spans="1:14" ht="12" thickTop="1">
      <c r="A42" s="93"/>
      <c r="B42" s="111"/>
      <c r="C42" s="111"/>
      <c r="D42" s="100"/>
      <c r="E42" s="109"/>
      <c r="F42" s="109"/>
      <c r="G42" s="100"/>
      <c r="H42" s="100"/>
      <c r="I42" s="109"/>
      <c r="J42" s="109"/>
      <c r="K42" s="100"/>
      <c r="L42" s="109"/>
      <c r="M42" s="17"/>
      <c r="N42" s="17"/>
    </row>
    <row r="43" spans="4:12" s="93" customFormat="1" ht="13.5" customHeight="1" thickBot="1">
      <c r="D43" s="100"/>
      <c r="E43" s="100"/>
      <c r="F43" s="100"/>
      <c r="G43" s="100"/>
      <c r="H43" s="100"/>
      <c r="I43" s="100"/>
      <c r="J43" s="100"/>
      <c r="K43" s="100"/>
      <c r="L43" s="98"/>
    </row>
    <row r="44" spans="1:14" s="131" customFormat="1" ht="12" thickTop="1">
      <c r="A44" s="129"/>
      <c r="B44" s="120"/>
      <c r="C44" s="93"/>
      <c r="D44" s="140"/>
      <c r="E44" s="141">
        <v>2006</v>
      </c>
      <c r="F44" s="120"/>
      <c r="G44" s="93"/>
      <c r="H44" s="140"/>
      <c r="I44" s="141">
        <v>2007</v>
      </c>
      <c r="J44" s="120"/>
      <c r="K44" s="94"/>
      <c r="L44" s="142" t="s">
        <v>47</v>
      </c>
      <c r="N44" s="167"/>
    </row>
    <row r="45" spans="1:14" ht="11.25">
      <c r="A45" s="95"/>
      <c r="B45" s="143" t="s">
        <v>186</v>
      </c>
      <c r="C45" s="92"/>
      <c r="D45" s="144" t="s">
        <v>187</v>
      </c>
      <c r="E45" s="145" t="s">
        <v>188</v>
      </c>
      <c r="F45" s="146"/>
      <c r="G45" s="92"/>
      <c r="H45" s="144" t="s">
        <v>187</v>
      </c>
      <c r="I45" s="145" t="s">
        <v>188</v>
      </c>
      <c r="J45" s="146"/>
      <c r="K45" s="95"/>
      <c r="L45" s="147" t="s">
        <v>50</v>
      </c>
      <c r="N45" s="17"/>
    </row>
    <row r="46" spans="1:14" ht="11.25">
      <c r="A46" s="94"/>
      <c r="B46" s="126"/>
      <c r="D46" s="148"/>
      <c r="E46" s="168" t="s">
        <v>167</v>
      </c>
      <c r="F46" s="169" t="s">
        <v>168</v>
      </c>
      <c r="G46" s="96"/>
      <c r="H46" s="148"/>
      <c r="I46" s="168" t="s">
        <v>167</v>
      </c>
      <c r="J46" s="169" t="s">
        <v>168</v>
      </c>
      <c r="K46" s="97"/>
      <c r="L46" s="152" t="s">
        <v>51</v>
      </c>
      <c r="N46" s="17"/>
    </row>
    <row r="47" spans="1:14" ht="12" thickBot="1">
      <c r="A47" s="153"/>
      <c r="B47" s="154">
        <v>1</v>
      </c>
      <c r="C47" s="98"/>
      <c r="D47" s="155">
        <v>2</v>
      </c>
      <c r="E47" s="170">
        <v>3</v>
      </c>
      <c r="F47" s="171">
        <v>4</v>
      </c>
      <c r="G47" s="98"/>
      <c r="H47" s="155">
        <v>5</v>
      </c>
      <c r="I47" s="170">
        <v>6</v>
      </c>
      <c r="J47" s="171">
        <v>7</v>
      </c>
      <c r="K47" s="99"/>
      <c r="L47" s="157">
        <v>8</v>
      </c>
      <c r="N47" s="17"/>
    </row>
    <row r="48" spans="12:14" s="93" customFormat="1" ht="3.75" customHeight="1" thickBot="1" thickTop="1">
      <c r="L48" s="98"/>
      <c r="N48" s="100"/>
    </row>
    <row r="49" spans="1:12" s="131" customFormat="1" ht="12" thickTop="1">
      <c r="A49" s="176">
        <v>5</v>
      </c>
      <c r="B49" s="177" t="s">
        <v>208</v>
      </c>
      <c r="C49" s="92"/>
      <c r="D49" s="178">
        <f>SUM(D50:D51)</f>
        <v>40432085</v>
      </c>
      <c r="E49" s="179">
        <f>SUM(D49/D62)*100</f>
        <v>19.223182021725876</v>
      </c>
      <c r="F49" s="180">
        <f>SUM(D49/226340075.2)*100</f>
        <v>17.86342297724924</v>
      </c>
      <c r="G49" s="101"/>
      <c r="H49" s="178">
        <f>SUM(H50:H51)</f>
        <v>70020311.08</v>
      </c>
      <c r="I49" s="179">
        <f>SUM(H49/H62)*100</f>
        <v>16.690572177133962</v>
      </c>
      <c r="J49" s="180">
        <f>SUM(H49/434081028.29)*100</f>
        <v>16.1307006103987</v>
      </c>
      <c r="K49" s="101"/>
      <c r="L49" s="181">
        <f>SUM(H49/D49)*100</f>
        <v>173.18006499046487</v>
      </c>
    </row>
    <row r="50" spans="1:12" ht="11.25">
      <c r="A50" s="189"/>
      <c r="B50" s="198" t="s">
        <v>209</v>
      </c>
      <c r="D50" s="191">
        <v>40432085</v>
      </c>
      <c r="E50" s="186">
        <f>SUM(D50/D62)*100</f>
        <v>19.223182021725876</v>
      </c>
      <c r="F50" s="185">
        <f>SUM(D50/226340075.2)*100</f>
        <v>17.86342297724924</v>
      </c>
      <c r="G50" s="100"/>
      <c r="H50" s="191">
        <v>43872365.08</v>
      </c>
      <c r="I50" s="186">
        <f>SUM(H50/H62)*100</f>
        <v>10.457749539454227</v>
      </c>
      <c r="J50" s="187">
        <f>SUM(H50/434081028.29)*100</f>
        <v>10.1069529006667</v>
      </c>
      <c r="K50" s="100"/>
      <c r="L50" s="188">
        <f>SUM(H50/D50)*100</f>
        <v>108.5087872168848</v>
      </c>
    </row>
    <row r="51" spans="1:12" ht="12" thickBot="1">
      <c r="A51" s="192"/>
      <c r="B51" s="199" t="s">
        <v>210</v>
      </c>
      <c r="D51" s="194">
        <v>0</v>
      </c>
      <c r="E51" s="195">
        <f>SUM(D51/D62)*100</f>
        <v>0</v>
      </c>
      <c r="F51" s="196">
        <f>SUM(D51/226340075.2)*100</f>
        <v>0</v>
      </c>
      <c r="G51" s="100"/>
      <c r="H51" s="194">
        <v>26147946</v>
      </c>
      <c r="I51" s="195">
        <f>SUM(H51/H62)*100</f>
        <v>6.232822637679737</v>
      </c>
      <c r="J51" s="196">
        <f>SUM(H51/434081028.29)*100</f>
        <v>6.023747709732001</v>
      </c>
      <c r="K51" s="100"/>
      <c r="L51" s="197">
        <v>0</v>
      </c>
    </row>
    <row r="52" spans="4:12" s="93" customFormat="1" ht="6" customHeight="1" thickBot="1" thickTop="1">
      <c r="D52" s="100"/>
      <c r="E52" s="109"/>
      <c r="F52" s="109"/>
      <c r="G52" s="100"/>
      <c r="H52" s="100"/>
      <c r="I52" s="109"/>
      <c r="J52" s="109"/>
      <c r="K52" s="100"/>
      <c r="L52" s="109"/>
    </row>
    <row r="53" spans="1:12" s="131" customFormat="1" ht="12" thickTop="1">
      <c r="A53" s="176">
        <v>6</v>
      </c>
      <c r="B53" s="177" t="s">
        <v>211</v>
      </c>
      <c r="C53" s="92"/>
      <c r="D53" s="178">
        <f>SUM(D54:D60)</f>
        <v>17882214.02</v>
      </c>
      <c r="E53" s="179">
        <f>SUM(D53/D62)*100</f>
        <v>8.501986851727246</v>
      </c>
      <c r="F53" s="180">
        <f>SUM(D53/226340075.2)*100</f>
        <v>7.900595598989179</v>
      </c>
      <c r="G53" s="101"/>
      <c r="H53" s="178">
        <f>SUM(H54:H60)</f>
        <v>44018831.36</v>
      </c>
      <c r="I53" s="179">
        <f>SUM(H53/H62)*100</f>
        <v>10.492662352324528</v>
      </c>
      <c r="J53" s="180">
        <f>SUM(H53/434081028.29)*100</f>
        <v>10.140694591838274</v>
      </c>
      <c r="K53" s="101"/>
      <c r="L53" s="181">
        <f aca="true" t="shared" si="3" ref="L53:L60">SUM(H53/D53)*100</f>
        <v>246.15985084826764</v>
      </c>
    </row>
    <row r="54" spans="1:12" ht="11.25">
      <c r="A54" s="189"/>
      <c r="B54" s="198" t="s">
        <v>212</v>
      </c>
      <c r="D54" s="191">
        <v>1809083.82</v>
      </c>
      <c r="E54" s="186">
        <f>SUM(D54/D62)*100</f>
        <v>0.8601175913737611</v>
      </c>
      <c r="F54" s="185">
        <f aca="true" t="shared" si="4" ref="F54:F59">SUM(D54/226340075.2)*100</f>
        <v>0.7992768485216091</v>
      </c>
      <c r="G54" s="100"/>
      <c r="H54" s="191">
        <v>31126217.52</v>
      </c>
      <c r="I54" s="186">
        <f>SUM(H54/H62)*100</f>
        <v>7.41948117775674</v>
      </c>
      <c r="J54" s="187">
        <f aca="true" t="shared" si="5" ref="J54:J59">SUM(H54/434081028.29)*100</f>
        <v>7.170600761479319</v>
      </c>
      <c r="K54" s="100"/>
      <c r="L54" s="188">
        <f t="shared" si="3"/>
        <v>1720.5514291759016</v>
      </c>
    </row>
    <row r="55" spans="1:12" ht="11.25">
      <c r="A55" s="189"/>
      <c r="B55" s="198" t="s">
        <v>213</v>
      </c>
      <c r="D55" s="191">
        <v>1866007.07</v>
      </c>
      <c r="E55" s="186">
        <f>SUM(D55/D62)*100</f>
        <v>0.8871813946878421</v>
      </c>
      <c r="F55" s="185">
        <f t="shared" si="4"/>
        <v>0.8244262834812385</v>
      </c>
      <c r="G55" s="100"/>
      <c r="H55" s="191">
        <v>1488658.94</v>
      </c>
      <c r="I55" s="186">
        <f>SUM(H55/H62)*100</f>
        <v>0.3548480305495629</v>
      </c>
      <c r="J55" s="187">
        <f t="shared" si="5"/>
        <v>0.3429449441419632</v>
      </c>
      <c r="K55" s="100"/>
      <c r="L55" s="188">
        <f t="shared" si="3"/>
        <v>79.77777597595062</v>
      </c>
    </row>
    <row r="56" spans="1:12" ht="11.25">
      <c r="A56" s="189"/>
      <c r="B56" s="198" t="s">
        <v>214</v>
      </c>
      <c r="D56" s="191">
        <v>554330.39</v>
      </c>
      <c r="E56" s="186">
        <f>SUM(D56/D62)*100</f>
        <v>0.26355291811303555</v>
      </c>
      <c r="F56" s="185">
        <f t="shared" si="4"/>
        <v>0.2449104028573726</v>
      </c>
      <c r="G56" s="100"/>
      <c r="H56" s="191">
        <v>690505.17</v>
      </c>
      <c r="I56" s="186">
        <f>SUM(H56/H62)*100</f>
        <v>0.16459404708159087</v>
      </c>
      <c r="J56" s="187">
        <f t="shared" si="5"/>
        <v>0.1590728746474238</v>
      </c>
      <c r="K56" s="100"/>
      <c r="L56" s="188">
        <f t="shared" si="3"/>
        <v>124.5656349456143</v>
      </c>
    </row>
    <row r="57" spans="1:12" ht="11.25">
      <c r="A57" s="189"/>
      <c r="B57" s="198" t="s">
        <v>215</v>
      </c>
      <c r="D57" s="191">
        <v>178972.33</v>
      </c>
      <c r="E57" s="186">
        <f>SUM(D57/D62)*100</f>
        <v>0.0850912753186582</v>
      </c>
      <c r="F57" s="185">
        <f t="shared" si="4"/>
        <v>0.0790723118041979</v>
      </c>
      <c r="G57" s="100"/>
      <c r="H57" s="191">
        <v>554030.64</v>
      </c>
      <c r="I57" s="186">
        <f>SUM(H57/H62)*100</f>
        <v>0.13206294348933537</v>
      </c>
      <c r="J57" s="187">
        <f t="shared" si="5"/>
        <v>0.12763300026783578</v>
      </c>
      <c r="K57" s="100"/>
      <c r="L57" s="188">
        <f t="shared" si="3"/>
        <v>309.56217645487436</v>
      </c>
    </row>
    <row r="58" spans="1:12" ht="11.25">
      <c r="A58" s="200"/>
      <c r="B58" s="201" t="s">
        <v>216</v>
      </c>
      <c r="D58" s="202">
        <v>0</v>
      </c>
      <c r="E58" s="203">
        <v>0</v>
      </c>
      <c r="F58" s="185">
        <f t="shared" si="4"/>
        <v>0</v>
      </c>
      <c r="G58" s="100"/>
      <c r="H58" s="202">
        <v>3000</v>
      </c>
      <c r="I58" s="186">
        <f>SUM(H58/H62)*100</f>
        <v>0.0007151027431768144</v>
      </c>
      <c r="J58" s="187">
        <f t="shared" si="5"/>
        <v>0.0006911152076417783</v>
      </c>
      <c r="K58" s="100"/>
      <c r="L58" s="204">
        <v>0</v>
      </c>
    </row>
    <row r="59" spans="1:12" ht="11.25">
      <c r="A59" s="189"/>
      <c r="B59" s="198" t="s">
        <v>217</v>
      </c>
      <c r="D59" s="191">
        <v>13109457.07</v>
      </c>
      <c r="E59" s="186">
        <f>SUM(D59/D62)*100</f>
        <v>6.232809400321828</v>
      </c>
      <c r="F59" s="185">
        <f t="shared" si="4"/>
        <v>5.7919292720991375</v>
      </c>
      <c r="G59" s="100"/>
      <c r="H59" s="191">
        <v>9159525.51</v>
      </c>
      <c r="I59" s="186">
        <f>SUM(H59/H62)*100</f>
        <v>2.1833339394663365</v>
      </c>
      <c r="J59" s="187">
        <f t="shared" si="5"/>
        <v>2.110095791581272</v>
      </c>
      <c r="K59" s="100"/>
      <c r="L59" s="188">
        <f t="shared" si="3"/>
        <v>69.86960223517478</v>
      </c>
    </row>
    <row r="60" spans="1:12" ht="12" thickBot="1">
      <c r="A60" s="192"/>
      <c r="B60" s="199" t="s">
        <v>218</v>
      </c>
      <c r="D60" s="194">
        <v>364363.34</v>
      </c>
      <c r="E60" s="195">
        <f>SUM(D60/D62)*100</f>
        <v>0.17323427191212112</v>
      </c>
      <c r="F60" s="196">
        <f>SUM(D60/226340075.2)*100</f>
        <v>0.1609804802256247</v>
      </c>
      <c r="G60" s="100"/>
      <c r="H60" s="194">
        <v>996893.58</v>
      </c>
      <c r="I60" s="195">
        <f>SUM(H60/H62)*100</f>
        <v>0.23762711123778502</v>
      </c>
      <c r="J60" s="196">
        <f>SUM(H60/434081028.29)*100</f>
        <v>0.2296561045128186</v>
      </c>
      <c r="K60" s="100"/>
      <c r="L60" s="197">
        <f t="shared" si="3"/>
        <v>273.5987599630632</v>
      </c>
    </row>
    <row r="61" spans="1:12" ht="6" customHeight="1" thickTop="1">
      <c r="A61" s="94"/>
      <c r="B61" s="126"/>
      <c r="D61" s="110"/>
      <c r="E61" s="109"/>
      <c r="F61" s="116"/>
      <c r="G61" s="100"/>
      <c r="H61" s="110"/>
      <c r="I61" s="100"/>
      <c r="J61" s="205"/>
      <c r="K61" s="110"/>
      <c r="L61" s="206"/>
    </row>
    <row r="62" spans="1:12" s="211" customFormat="1" ht="10.5">
      <c r="A62" s="207"/>
      <c r="B62" s="208" t="s">
        <v>219</v>
      </c>
      <c r="C62" s="117"/>
      <c r="D62" s="119">
        <f>SUM(D20+D22+D27+D33+D49+D53)</f>
        <v>210329824.45000002</v>
      </c>
      <c r="E62" s="133"/>
      <c r="F62" s="209">
        <f>SUM(D62/D80)*100</f>
        <v>92.9264622114078</v>
      </c>
      <c r="G62" s="118"/>
      <c r="H62" s="119">
        <f>SUM(H20+H22+H27+H33+H49+H53)</f>
        <v>419520135.90000004</v>
      </c>
      <c r="I62" s="118"/>
      <c r="J62" s="209">
        <f>SUM(H62/H80)*100</f>
        <v>96.64558194414519</v>
      </c>
      <c r="K62" s="119"/>
      <c r="L62" s="210">
        <f>SUM(H62/D62)*100</f>
        <v>199.45822566867074</v>
      </c>
    </row>
    <row r="63" spans="1:12" ht="5.25" customHeight="1" thickBot="1">
      <c r="A63" s="94"/>
      <c r="B63" s="126"/>
      <c r="D63" s="110"/>
      <c r="E63" s="109"/>
      <c r="F63" s="134"/>
      <c r="G63" s="100"/>
      <c r="H63" s="110"/>
      <c r="I63" s="100"/>
      <c r="J63" s="205"/>
      <c r="K63" s="110"/>
      <c r="L63" s="136"/>
    </row>
    <row r="64" spans="1:12" s="131" customFormat="1" ht="12" thickTop="1">
      <c r="A64" s="176">
        <v>7</v>
      </c>
      <c r="B64" s="177" t="s">
        <v>220</v>
      </c>
      <c r="C64" s="112"/>
      <c r="D64" s="178">
        <f>SUM(D65:D66)</f>
        <v>8755.68</v>
      </c>
      <c r="E64" s="212"/>
      <c r="F64" s="180">
        <f>SUM(D64/226340075.2)*100</f>
        <v>0.0038683737258031984</v>
      </c>
      <c r="G64" s="113"/>
      <c r="H64" s="178">
        <f>SUM(H65:H66)</f>
        <v>4374203.24</v>
      </c>
      <c r="I64" s="212"/>
      <c r="J64" s="180">
        <f>SUM(H64/434081028.29)*100</f>
        <v>1.0076927934933133</v>
      </c>
      <c r="K64" s="113"/>
      <c r="L64" s="181">
        <f>SUM(H64/D64)*100</f>
        <v>49958.463991374745</v>
      </c>
    </row>
    <row r="65" spans="1:12" ht="11.25">
      <c r="A65" s="189"/>
      <c r="B65" s="198" t="s">
        <v>221</v>
      </c>
      <c r="C65" s="114"/>
      <c r="D65" s="191">
        <v>6445.32</v>
      </c>
      <c r="E65" s="213"/>
      <c r="F65" s="185">
        <f>SUM(D65/226340075.2)*100</f>
        <v>0.002847626517003119</v>
      </c>
      <c r="G65" s="115"/>
      <c r="H65" s="191">
        <v>165422.57</v>
      </c>
      <c r="I65" s="213"/>
      <c r="J65" s="187">
        <f>SUM(H65/434081028.29)*100</f>
        <v>0.03810868460472887</v>
      </c>
      <c r="K65" s="115"/>
      <c r="L65" s="188">
        <f>SUM(H65/D65)*100</f>
        <v>2566.553251041066</v>
      </c>
    </row>
    <row r="66" spans="1:12" ht="12" thickBot="1">
      <c r="A66" s="192"/>
      <c r="B66" s="199" t="s">
        <v>222</v>
      </c>
      <c r="C66" s="114"/>
      <c r="D66" s="194">
        <v>2310.36</v>
      </c>
      <c r="E66" s="214"/>
      <c r="F66" s="196">
        <f>SUM(D66/226340075.2)*100</f>
        <v>0.0010207472088000792</v>
      </c>
      <c r="G66" s="115"/>
      <c r="H66" s="194">
        <v>4208780.67</v>
      </c>
      <c r="I66" s="214"/>
      <c r="J66" s="196">
        <f>SUM(H66/434081028.29)*100</f>
        <v>0.9695841088885842</v>
      </c>
      <c r="K66" s="115"/>
      <c r="L66" s="197">
        <f>SUM(H66/D66)*100</f>
        <v>182169.907287176</v>
      </c>
    </row>
    <row r="67" spans="1:12" ht="6" customHeight="1" thickTop="1">
      <c r="A67" s="94"/>
      <c r="B67" s="120"/>
      <c r="C67" s="114"/>
      <c r="D67" s="121"/>
      <c r="E67" s="109"/>
      <c r="F67" s="122"/>
      <c r="G67" s="115"/>
      <c r="H67" s="121"/>
      <c r="I67" s="109"/>
      <c r="J67" s="123"/>
      <c r="K67" s="100"/>
      <c r="L67" s="124"/>
    </row>
    <row r="68" spans="1:12" ht="11.25">
      <c r="A68" s="94"/>
      <c r="B68" s="208" t="s">
        <v>223</v>
      </c>
      <c r="C68" s="114"/>
      <c r="D68" s="125">
        <f>SUM(D64)</f>
        <v>8755.68</v>
      </c>
      <c r="E68" s="109"/>
      <c r="F68" s="209">
        <f>SUM(D68/D80)*100</f>
        <v>0.0038683737258031975</v>
      </c>
      <c r="G68" s="115"/>
      <c r="H68" s="125">
        <f>SUM(H64)</f>
        <v>4374203.24</v>
      </c>
      <c r="I68" s="109"/>
      <c r="J68" s="209">
        <f>SUM(H68/H80)*100</f>
        <v>1.0076927934933133</v>
      </c>
      <c r="K68" s="100"/>
      <c r="L68" s="210">
        <f>SUM(H68/D68)*100</f>
        <v>49958.463991374745</v>
      </c>
    </row>
    <row r="69" spans="1:12" s="93" customFormat="1" ht="4.5" customHeight="1" thickBot="1">
      <c r="A69" s="94"/>
      <c r="B69" s="126"/>
      <c r="C69" s="114"/>
      <c r="D69" s="110"/>
      <c r="E69" s="109"/>
      <c r="F69" s="122"/>
      <c r="G69" s="115"/>
      <c r="H69" s="110"/>
      <c r="I69" s="109"/>
      <c r="J69" s="127"/>
      <c r="K69" s="100"/>
      <c r="L69" s="128"/>
    </row>
    <row r="70" spans="1:12" s="131" customFormat="1" ht="12" thickTop="1">
      <c r="A70" s="176">
        <v>8</v>
      </c>
      <c r="B70" s="177" t="s">
        <v>224</v>
      </c>
      <c r="C70" s="92"/>
      <c r="D70" s="178">
        <f>SUM(D71:D76)</f>
        <v>16001495.07</v>
      </c>
      <c r="E70" s="179"/>
      <c r="F70" s="180">
        <f aca="true" t="shared" si="6" ref="F70:F76">SUM(D70/226340075.2)*100</f>
        <v>7.069669414866396</v>
      </c>
      <c r="G70" s="101"/>
      <c r="H70" s="178">
        <f>SUM(H71:H76)</f>
        <v>10186689.15</v>
      </c>
      <c r="I70" s="179"/>
      <c r="J70" s="180">
        <f aca="true" t="shared" si="7" ref="J70:J76">SUM(H70/434081028.29)*100</f>
        <v>2.3467252623615003</v>
      </c>
      <c r="K70" s="102"/>
      <c r="L70" s="181">
        <f aca="true" t="shared" si="8" ref="L70:L76">SUM(H70/D70)*100</f>
        <v>63.66085859750854</v>
      </c>
    </row>
    <row r="71" spans="1:12" ht="11.25">
      <c r="A71" s="148"/>
      <c r="B71" s="182" t="s">
        <v>225</v>
      </c>
      <c r="D71" s="183">
        <v>49207.88</v>
      </c>
      <c r="E71" s="184"/>
      <c r="F71" s="185">
        <f t="shared" si="6"/>
        <v>0.02174068377264549</v>
      </c>
      <c r="G71" s="100"/>
      <c r="H71" s="183">
        <v>47727.71</v>
      </c>
      <c r="I71" s="184"/>
      <c r="J71" s="187">
        <f t="shared" si="7"/>
        <v>0.010995115402305525</v>
      </c>
      <c r="K71" s="110"/>
      <c r="L71" s="188">
        <f t="shared" si="8"/>
        <v>96.99200615836325</v>
      </c>
    </row>
    <row r="72" spans="1:12" ht="11.25">
      <c r="A72" s="148"/>
      <c r="B72" s="182" t="s">
        <v>226</v>
      </c>
      <c r="D72" s="183">
        <v>1602243.46</v>
      </c>
      <c r="E72" s="184"/>
      <c r="F72" s="185">
        <f t="shared" si="6"/>
        <v>0.7078920772577353</v>
      </c>
      <c r="G72" s="100"/>
      <c r="H72" s="183">
        <v>1266449.51</v>
      </c>
      <c r="I72" s="184"/>
      <c r="J72" s="187">
        <f t="shared" si="7"/>
        <v>0.29175417202382614</v>
      </c>
      <c r="K72" s="110"/>
      <c r="L72" s="188">
        <f t="shared" si="8"/>
        <v>79.04226427611695</v>
      </c>
    </row>
    <row r="73" spans="1:12" ht="11.25">
      <c r="A73" s="189"/>
      <c r="B73" s="198" t="s">
        <v>227</v>
      </c>
      <c r="D73" s="191">
        <v>3820357.24</v>
      </c>
      <c r="E73" s="186"/>
      <c r="F73" s="185">
        <f t="shared" si="6"/>
        <v>1.6878837018253319</v>
      </c>
      <c r="G73" s="100"/>
      <c r="H73" s="191">
        <v>259345.39</v>
      </c>
      <c r="I73" s="186"/>
      <c r="J73" s="187">
        <f t="shared" si="7"/>
        <v>0.059745847686929324</v>
      </c>
      <c r="K73" s="110"/>
      <c r="L73" s="188">
        <f t="shared" si="8"/>
        <v>6.788511484857892</v>
      </c>
    </row>
    <row r="74" spans="1:12" ht="11.25">
      <c r="A74" s="200"/>
      <c r="B74" s="201" t="s">
        <v>228</v>
      </c>
      <c r="D74" s="202">
        <v>9361.99</v>
      </c>
      <c r="E74" s="203"/>
      <c r="F74" s="185">
        <f t="shared" si="6"/>
        <v>0.004136249398931012</v>
      </c>
      <c r="G74" s="100"/>
      <c r="H74" s="202">
        <v>8.33</v>
      </c>
      <c r="I74" s="203"/>
      <c r="J74" s="187">
        <f t="shared" si="7"/>
        <v>1.9189965598853376E-06</v>
      </c>
      <c r="K74" s="110"/>
      <c r="L74" s="188">
        <f t="shared" si="8"/>
        <v>0.08897680941765587</v>
      </c>
    </row>
    <row r="75" spans="1:12" ht="11.25">
      <c r="A75" s="200"/>
      <c r="B75" s="201" t="s">
        <v>229</v>
      </c>
      <c r="D75" s="202">
        <v>10231093.76</v>
      </c>
      <c r="E75" s="203"/>
      <c r="F75" s="185">
        <f t="shared" si="6"/>
        <v>4.520230785891336</v>
      </c>
      <c r="G75" s="100"/>
      <c r="H75" s="202">
        <v>8613158.21</v>
      </c>
      <c r="I75" s="203"/>
      <c r="J75" s="187">
        <f t="shared" si="7"/>
        <v>1.9842282082518794</v>
      </c>
      <c r="K75" s="110"/>
      <c r="L75" s="188">
        <f t="shared" si="8"/>
        <v>84.18609399978759</v>
      </c>
    </row>
    <row r="76" spans="1:12" ht="12" thickBot="1">
      <c r="A76" s="192"/>
      <c r="B76" s="199" t="s">
        <v>230</v>
      </c>
      <c r="D76" s="194">
        <v>289230.74</v>
      </c>
      <c r="E76" s="195"/>
      <c r="F76" s="196">
        <f t="shared" si="6"/>
        <v>0.12778591672041648</v>
      </c>
      <c r="G76" s="100"/>
      <c r="H76" s="194">
        <v>0</v>
      </c>
      <c r="I76" s="195"/>
      <c r="J76" s="196">
        <f t="shared" si="7"/>
        <v>0</v>
      </c>
      <c r="K76" s="110"/>
      <c r="L76" s="197">
        <f t="shared" si="8"/>
        <v>0</v>
      </c>
    </row>
    <row r="77" spans="1:12" s="93" customFormat="1" ht="4.5" customHeight="1" thickTop="1">
      <c r="A77" s="129"/>
      <c r="B77" s="120"/>
      <c r="D77" s="110"/>
      <c r="E77" s="109"/>
      <c r="F77" s="116"/>
      <c r="G77" s="100"/>
      <c r="H77" s="110"/>
      <c r="I77" s="109"/>
      <c r="J77" s="134"/>
      <c r="K77" s="110"/>
      <c r="L77" s="206"/>
    </row>
    <row r="78" spans="1:12" ht="11.25">
      <c r="A78" s="94"/>
      <c r="B78" s="208" t="s">
        <v>231</v>
      </c>
      <c r="C78" s="117"/>
      <c r="D78" s="119">
        <f>SUM(D70)</f>
        <v>16001495.07</v>
      </c>
      <c r="E78" s="133"/>
      <c r="F78" s="209">
        <f>SUM(D78/D80)*100</f>
        <v>7.069669414866395</v>
      </c>
      <c r="G78" s="118"/>
      <c r="H78" s="119">
        <f>SUM(H70)</f>
        <v>10186689.15</v>
      </c>
      <c r="I78" s="133"/>
      <c r="J78" s="209">
        <f>SUM(H78/H80)*100</f>
        <v>2.3467252623615003</v>
      </c>
      <c r="K78" s="119"/>
      <c r="L78" s="210">
        <f>SUM(H78/D78)*100</f>
        <v>63.66085859750854</v>
      </c>
    </row>
    <row r="79" spans="1:12" s="93" customFormat="1" ht="5.25" customHeight="1" thickBot="1">
      <c r="A79" s="215"/>
      <c r="B79" s="216"/>
      <c r="D79" s="110"/>
      <c r="E79" s="109"/>
      <c r="F79" s="134"/>
      <c r="G79" s="100"/>
      <c r="H79" s="110"/>
      <c r="I79" s="109"/>
      <c r="J79" s="134"/>
      <c r="K79" s="110"/>
      <c r="L79" s="136"/>
    </row>
    <row r="80" spans="1:12" s="131" customFormat="1" ht="24.75" customHeight="1" thickBot="1" thickTop="1">
      <c r="A80" s="164"/>
      <c r="B80" s="217" t="s">
        <v>232</v>
      </c>
      <c r="C80" s="92"/>
      <c r="D80" s="218">
        <f>SUM(D62+D68+D78)</f>
        <v>226340075.20000002</v>
      </c>
      <c r="E80" s="219"/>
      <c r="F80" s="173"/>
      <c r="G80" s="101"/>
      <c r="H80" s="218">
        <f>SUM(H62+H68+H78)</f>
        <v>434081028.29</v>
      </c>
      <c r="I80" s="220"/>
      <c r="J80" s="221"/>
      <c r="K80" s="102"/>
      <c r="L80" s="163">
        <f>SUM(H80/D80)*100</f>
        <v>191.7826650479084</v>
      </c>
    </row>
    <row r="81" spans="4:12" ht="12" thickTop="1">
      <c r="D81" s="17"/>
      <c r="E81" s="17"/>
      <c r="F81" s="100"/>
      <c r="G81" s="100"/>
      <c r="H81" s="17"/>
      <c r="I81" s="17"/>
      <c r="J81" s="100"/>
      <c r="K81" s="100"/>
      <c r="L81" s="222"/>
    </row>
    <row r="82" spans="4:12" ht="11.25">
      <c r="D82" s="17"/>
      <c r="E82" s="17"/>
      <c r="F82" s="100"/>
      <c r="G82" s="100"/>
      <c r="H82" s="17"/>
      <c r="I82" s="17"/>
      <c r="J82" s="100"/>
      <c r="K82" s="100"/>
      <c r="L82" s="222"/>
    </row>
    <row r="83" spans="4:12" ht="11.25">
      <c r="D83" s="17"/>
      <c r="E83" s="17"/>
      <c r="F83" s="100"/>
      <c r="G83" s="100"/>
      <c r="H83" s="17"/>
      <c r="I83" s="17"/>
      <c r="J83" s="100"/>
      <c r="K83" s="100"/>
      <c r="L83" s="222"/>
    </row>
    <row r="84" spans="4:12" ht="11.25">
      <c r="D84" s="17"/>
      <c r="E84" s="17"/>
      <c r="F84" s="100"/>
      <c r="G84" s="100"/>
      <c r="H84" s="17"/>
      <c r="I84" s="17"/>
      <c r="J84" s="100"/>
      <c r="K84" s="100"/>
      <c r="L84" s="222"/>
    </row>
    <row r="85" spans="4:12" ht="11.25">
      <c r="D85" s="17"/>
      <c r="E85" s="17"/>
      <c r="F85" s="100"/>
      <c r="G85" s="100"/>
      <c r="H85" s="17"/>
      <c r="I85" s="17"/>
      <c r="J85" s="100"/>
      <c r="K85" s="100"/>
      <c r="L85" s="222"/>
    </row>
    <row r="86" spans="4:12" ht="11.25">
      <c r="D86" s="17"/>
      <c r="E86" s="17"/>
      <c r="F86" s="100"/>
      <c r="G86" s="100"/>
      <c r="H86" s="17"/>
      <c r="I86" s="17"/>
      <c r="J86" s="100"/>
      <c r="K86" s="100"/>
      <c r="L86" s="222"/>
    </row>
    <row r="87" spans="4:12" ht="11.25">
      <c r="D87" s="17"/>
      <c r="E87" s="17"/>
      <c r="F87" s="100"/>
      <c r="G87" s="100"/>
      <c r="H87" s="17"/>
      <c r="I87" s="17"/>
      <c r="J87" s="100"/>
      <c r="K87" s="100"/>
      <c r="L87" s="222"/>
    </row>
    <row r="88" spans="4:12" ht="11.25">
      <c r="D88" s="17"/>
      <c r="E88" s="17"/>
      <c r="F88" s="100"/>
      <c r="G88" s="100"/>
      <c r="H88" s="17"/>
      <c r="I88" s="17"/>
      <c r="J88" s="100"/>
      <c r="K88" s="100"/>
      <c r="L88" s="222"/>
    </row>
    <row r="89" spans="4:12" ht="11.25">
      <c r="D89" s="17"/>
      <c r="E89" s="17"/>
      <c r="F89" s="100"/>
      <c r="G89" s="100"/>
      <c r="H89" s="17"/>
      <c r="I89" s="17"/>
      <c r="J89" s="100"/>
      <c r="K89" s="100"/>
      <c r="L89" s="222"/>
    </row>
    <row r="90" spans="4:12" ht="11.25">
      <c r="D90" s="17"/>
      <c r="E90" s="17"/>
      <c r="F90" s="100"/>
      <c r="G90" s="100"/>
      <c r="H90" s="17"/>
      <c r="I90" s="17"/>
      <c r="J90" s="100"/>
      <c r="K90" s="100"/>
      <c r="L90" s="2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H5" sqref="H5"/>
    </sheetView>
  </sheetViews>
  <sheetFormatPr defaultColWidth="9.140625" defaultRowHeight="12.75"/>
  <cols>
    <col min="1" max="1" width="30.57421875" style="1" customWidth="1"/>
    <col min="2" max="2" width="0.71875" style="6" customWidth="1"/>
    <col min="3" max="3" width="13.8515625" style="1" customWidth="1"/>
    <col min="4" max="4" width="0.71875" style="6" customWidth="1"/>
    <col min="5" max="5" width="15.00390625" style="1" customWidth="1"/>
    <col min="6" max="6" width="0.85546875" style="6" customWidth="1"/>
    <col min="7" max="7" width="9.7109375" style="26" customWidth="1"/>
    <col min="8" max="8" width="15.140625" style="1" customWidth="1"/>
    <col min="9" max="9" width="15.57421875" style="1" customWidth="1"/>
    <col min="10" max="16384" width="9.140625" style="1" customWidth="1"/>
  </cols>
  <sheetData>
    <row r="2" spans="1:7" s="23" customFormat="1" ht="11.25">
      <c r="A2" s="23" t="s">
        <v>293</v>
      </c>
      <c r="B2" s="7"/>
      <c r="D2" s="7"/>
      <c r="F2" s="7"/>
      <c r="G2" s="24"/>
    </row>
    <row r="3" spans="3:5" ht="11.25">
      <c r="C3" s="25"/>
      <c r="E3" s="25"/>
    </row>
    <row r="4" spans="7:9" s="6" customFormat="1" ht="11.25">
      <c r="G4" s="5"/>
      <c r="I4" s="27"/>
    </row>
    <row r="5" spans="3:7" ht="11.25">
      <c r="C5" s="25"/>
      <c r="D5" s="28"/>
      <c r="E5" s="25"/>
      <c r="F5" s="28"/>
      <c r="G5" s="29"/>
    </row>
    <row r="6" spans="3:7" ht="11.25">
      <c r="C6" s="30"/>
      <c r="D6" s="31"/>
      <c r="E6" s="30"/>
      <c r="F6" s="28"/>
      <c r="G6" s="29"/>
    </row>
    <row r="7" spans="1:7" ht="11.25">
      <c r="A7" s="32" t="s">
        <v>58</v>
      </c>
      <c r="B7" s="33"/>
      <c r="C7" s="34">
        <v>2006</v>
      </c>
      <c r="D7" s="35"/>
      <c r="E7" s="34">
        <v>2007</v>
      </c>
      <c r="F7" s="36"/>
      <c r="G7" s="32" t="s">
        <v>47</v>
      </c>
    </row>
    <row r="8" spans="1:7" s="23" customFormat="1" ht="14.25" customHeight="1">
      <c r="A8" s="37"/>
      <c r="B8" s="38"/>
      <c r="C8" s="39"/>
      <c r="D8" s="38"/>
      <c r="E8" s="39"/>
      <c r="F8" s="38"/>
      <c r="G8" s="40" t="s">
        <v>50</v>
      </c>
    </row>
    <row r="9" spans="1:7" s="46" customFormat="1" ht="11.25">
      <c r="A9" s="41" t="s">
        <v>169</v>
      </c>
      <c r="B9" s="42"/>
      <c r="C9" s="43">
        <v>247580995.51</v>
      </c>
      <c r="D9" s="44"/>
      <c r="E9" s="43">
        <v>421330444.46686393</v>
      </c>
      <c r="F9" s="44"/>
      <c r="G9" s="45">
        <v>170.1788312139839</v>
      </c>
    </row>
    <row r="10" spans="1:7" ht="11.25">
      <c r="A10" s="41" t="s">
        <v>174</v>
      </c>
      <c r="B10" s="42"/>
      <c r="C10" s="43">
        <v>6556629.58</v>
      </c>
      <c r="D10" s="44"/>
      <c r="E10" s="43">
        <v>5833551.44</v>
      </c>
      <c r="F10" s="44"/>
      <c r="G10" s="45">
        <v>88.97180127110369</v>
      </c>
    </row>
    <row r="11" spans="1:7" ht="12" thickBot="1">
      <c r="A11" s="47" t="s">
        <v>179</v>
      </c>
      <c r="B11" s="42"/>
      <c r="C11" s="48">
        <v>255033.49</v>
      </c>
      <c r="D11" s="44"/>
      <c r="E11" s="48">
        <v>7390392.27</v>
      </c>
      <c r="F11" s="44"/>
      <c r="G11" s="49">
        <v>2897.8124676880675</v>
      </c>
    </row>
    <row r="12" spans="1:7" s="55" customFormat="1" ht="25.5" customHeight="1" thickBot="1" thickTop="1">
      <c r="A12" s="50" t="s">
        <v>70</v>
      </c>
      <c r="B12" s="51"/>
      <c r="C12" s="52">
        <v>254392658.58</v>
      </c>
      <c r="D12" s="53"/>
      <c r="E12" s="52">
        <v>434554388.1768639</v>
      </c>
      <c r="F12" s="53"/>
      <c r="G12" s="54">
        <v>170.82033365369605</v>
      </c>
    </row>
    <row r="13" spans="3:7" ht="12" thickTop="1">
      <c r="C13" s="25"/>
      <c r="D13" s="28"/>
      <c r="E13" s="25"/>
      <c r="F13" s="28"/>
      <c r="G13" s="29"/>
    </row>
    <row r="14" spans="1:7" ht="11.25">
      <c r="A14" s="32" t="s">
        <v>187</v>
      </c>
      <c r="B14" s="33"/>
      <c r="C14" s="34">
        <v>2006</v>
      </c>
      <c r="D14" s="35"/>
      <c r="E14" s="34">
        <v>2007</v>
      </c>
      <c r="F14" s="36"/>
      <c r="G14" s="32" t="s">
        <v>47</v>
      </c>
    </row>
    <row r="15" spans="1:7" s="23" customFormat="1" ht="14.25" customHeight="1">
      <c r="A15" s="37"/>
      <c r="B15" s="38"/>
      <c r="C15" s="39"/>
      <c r="D15" s="38"/>
      <c r="E15" s="39"/>
      <c r="F15" s="38"/>
      <c r="G15" s="40" t="s">
        <v>50</v>
      </c>
    </row>
    <row r="16" spans="1:7" s="56" customFormat="1" ht="10.5">
      <c r="A16" s="41" t="s">
        <v>219</v>
      </c>
      <c r="B16" s="42"/>
      <c r="C16" s="43">
        <v>210329824.45000002</v>
      </c>
      <c r="D16" s="44"/>
      <c r="E16" s="43">
        <v>419520135.90000004</v>
      </c>
      <c r="F16" s="44"/>
      <c r="G16" s="45">
        <v>199.45822566867074</v>
      </c>
    </row>
    <row r="17" spans="1:7" s="58" customFormat="1" ht="11.25">
      <c r="A17" s="41" t="s">
        <v>223</v>
      </c>
      <c r="B17" s="33"/>
      <c r="C17" s="57">
        <v>8755.68</v>
      </c>
      <c r="D17" s="36"/>
      <c r="E17" s="57">
        <v>4374203.24</v>
      </c>
      <c r="F17" s="36"/>
      <c r="G17" s="45">
        <v>49958.463991374745</v>
      </c>
    </row>
    <row r="18" spans="1:7" ht="12" thickBot="1">
      <c r="A18" s="47" t="s">
        <v>231</v>
      </c>
      <c r="B18" s="42"/>
      <c r="C18" s="48">
        <v>16001495.07</v>
      </c>
      <c r="D18" s="44"/>
      <c r="E18" s="48">
        <v>10186689.15</v>
      </c>
      <c r="F18" s="44"/>
      <c r="G18" s="49">
        <v>63.66085859750854</v>
      </c>
    </row>
    <row r="19" spans="1:7" s="55" customFormat="1" ht="24.75" customHeight="1" thickBot="1" thickTop="1">
      <c r="A19" s="50" t="s">
        <v>232</v>
      </c>
      <c r="B19" s="51"/>
      <c r="C19" s="52">
        <v>226340075.20000002</v>
      </c>
      <c r="D19" s="53"/>
      <c r="E19" s="52">
        <v>434081028.29</v>
      </c>
      <c r="F19" s="53"/>
      <c r="G19" s="54">
        <v>191.7826650479084</v>
      </c>
    </row>
    <row r="20" ht="12" thickTop="1"/>
    <row r="21" spans="1:7" ht="11.25">
      <c r="A21" s="59" t="s">
        <v>294</v>
      </c>
      <c r="B21" s="33"/>
      <c r="C21" s="60">
        <f>SUM(C9-C16)</f>
        <v>37251171.05999997</v>
      </c>
      <c r="D21" s="33"/>
      <c r="E21" s="60">
        <f>SUM(E9-E16)</f>
        <v>1810308.5668638945</v>
      </c>
      <c r="F21" s="33"/>
      <c r="G21" s="61">
        <f>SUM(E21/C21)*100</f>
        <v>4.859735990441895</v>
      </c>
    </row>
    <row r="22" spans="1:7" ht="11.25">
      <c r="A22" s="59" t="s">
        <v>295</v>
      </c>
      <c r="B22" s="33"/>
      <c r="C22" s="60">
        <f>SUM(C10-C17)</f>
        <v>6547873.9</v>
      </c>
      <c r="D22" s="33"/>
      <c r="E22" s="60">
        <f>SUM(E10-E17)</f>
        <v>1459348.2000000002</v>
      </c>
      <c r="F22" s="33"/>
      <c r="G22" s="61">
        <f>SUM(E22/C22)*100</f>
        <v>22.287359565675207</v>
      </c>
    </row>
    <row r="23" spans="1:7" ht="11.25">
      <c r="A23" s="59" t="s">
        <v>296</v>
      </c>
      <c r="B23" s="33"/>
      <c r="C23" s="60">
        <f>SUM(C11-C18)</f>
        <v>-15746461.58</v>
      </c>
      <c r="D23" s="33"/>
      <c r="E23" s="60">
        <f>SUM(E11-E18)</f>
        <v>-2796296.880000001</v>
      </c>
      <c r="F23" s="33"/>
      <c r="G23" s="61">
        <f>SUM(E23/C23)*100</f>
        <v>17.75825550263084</v>
      </c>
    </row>
    <row r="24" ht="6.75" customHeight="1" thickBot="1"/>
    <row r="25" spans="1:7" ht="22.5" customHeight="1" thickBot="1" thickTop="1">
      <c r="A25" s="62" t="s">
        <v>297</v>
      </c>
      <c r="B25" s="63"/>
      <c r="C25" s="64">
        <f>SUM(C12-C19)</f>
        <v>28052583.379999995</v>
      </c>
      <c r="D25" s="63"/>
      <c r="E25" s="64">
        <f>SUM(E12-E19)</f>
        <v>473359.8868638873</v>
      </c>
      <c r="F25" s="63"/>
      <c r="G25" s="65">
        <f>SUM(E25/C25)*100</f>
        <v>1.6874021206951224</v>
      </c>
    </row>
    <row r="26" ht="12" thickTop="1"/>
    <row r="27" spans="1:7" ht="11.25">
      <c r="A27" s="59" t="s">
        <v>298</v>
      </c>
      <c r="C27" s="66"/>
      <c r="D27" s="28"/>
      <c r="E27" s="66">
        <v>40255760.62</v>
      </c>
      <c r="F27" s="28"/>
      <c r="G27" s="66"/>
    </row>
    <row r="28" spans="1:7" ht="12" thickBot="1">
      <c r="A28" s="59" t="s">
        <v>299</v>
      </c>
      <c r="C28" s="67">
        <v>3969237.23</v>
      </c>
      <c r="D28" s="28"/>
      <c r="E28" s="67"/>
      <c r="F28" s="28"/>
      <c r="G28" s="67"/>
    </row>
    <row r="29" spans="1:7" ht="22.5" customHeight="1" thickBot="1" thickTop="1">
      <c r="A29" s="62" t="s">
        <v>300</v>
      </c>
      <c r="B29" s="63"/>
      <c r="C29" s="64">
        <f>SUM(C25+C27-C28)</f>
        <v>24083346.149999995</v>
      </c>
      <c r="D29" s="63"/>
      <c r="E29" s="64">
        <f>SUM(E25+E27-E28)</f>
        <v>40729120.506863885</v>
      </c>
      <c r="F29" s="63"/>
      <c r="G29" s="64">
        <f>SUM(E29/C29)*100</f>
        <v>169.11736539095457</v>
      </c>
    </row>
    <row r="30" ht="12" thickTop="1"/>
    <row r="32" ht="11.25">
      <c r="E32" s="1" t="s">
        <v>301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40">
      <selection activeCell="B198" sqref="B198"/>
    </sheetView>
  </sheetViews>
  <sheetFormatPr defaultColWidth="9.140625" defaultRowHeight="12.75"/>
  <cols>
    <col min="1" max="1" width="3.421875" style="3" customWidth="1"/>
    <col min="2" max="2" width="72.7109375" style="3" customWidth="1"/>
    <col min="3" max="3" width="10.28125" style="68" customWidth="1"/>
    <col min="4" max="16384" width="9.140625" style="3" customWidth="1"/>
  </cols>
  <sheetData>
    <row r="1" ht="11.25">
      <c r="A1" s="3" t="s">
        <v>74</v>
      </c>
    </row>
    <row r="2" ht="11.25">
      <c r="A2" s="3" t="s">
        <v>75</v>
      </c>
    </row>
    <row r="4" spans="2:3" s="69" customFormat="1" ht="11.25">
      <c r="B4" s="69" t="s">
        <v>76</v>
      </c>
      <c r="C4" s="70"/>
    </row>
    <row r="6" spans="2:3" s="4" customFormat="1" ht="11.25">
      <c r="B6" s="71" t="s">
        <v>77</v>
      </c>
      <c r="C6" s="68"/>
    </row>
    <row r="7" spans="2:3" s="4" customFormat="1" ht="11.25">
      <c r="B7" s="71" t="s">
        <v>78</v>
      </c>
      <c r="C7" s="68"/>
    </row>
    <row r="8" spans="1:3" ht="6" customHeight="1">
      <c r="A8" s="72"/>
      <c r="B8" s="73"/>
      <c r="C8" s="74"/>
    </row>
    <row r="9" spans="1:3" ht="11.25">
      <c r="A9" s="75">
        <v>1</v>
      </c>
      <c r="B9" s="76" t="s">
        <v>79</v>
      </c>
      <c r="C9" s="77">
        <v>96.95687992746586</v>
      </c>
    </row>
    <row r="10" spans="1:3" ht="5.25" customHeight="1">
      <c r="A10" s="78"/>
      <c r="B10" s="13"/>
      <c r="C10" s="79"/>
    </row>
    <row r="11" spans="1:3" ht="11.25">
      <c r="A11" s="78">
        <v>2</v>
      </c>
      <c r="B11" s="13" t="s">
        <v>80</v>
      </c>
      <c r="C11" s="79">
        <v>67.07267681346852</v>
      </c>
    </row>
    <row r="12" spans="1:3" ht="6.75" customHeight="1">
      <c r="A12" s="72"/>
      <c r="B12" s="73"/>
      <c r="C12" s="74"/>
    </row>
    <row r="13" spans="1:3" ht="11.25">
      <c r="A13" s="75">
        <v>3</v>
      </c>
      <c r="B13" s="76" t="s">
        <v>81</v>
      </c>
      <c r="C13" s="77">
        <v>15.193278625901499</v>
      </c>
    </row>
    <row r="14" spans="1:3" ht="5.25" customHeight="1">
      <c r="A14" s="78"/>
      <c r="B14" s="13"/>
      <c r="C14" s="79"/>
    </row>
    <row r="15" spans="1:3" ht="11.25">
      <c r="A15" s="78">
        <v>4</v>
      </c>
      <c r="B15" s="13" t="s">
        <v>82</v>
      </c>
      <c r="C15" s="79">
        <v>30.844958279063135</v>
      </c>
    </row>
    <row r="16" spans="1:3" ht="6" customHeight="1">
      <c r="A16" s="72"/>
      <c r="B16" s="73"/>
      <c r="C16" s="74"/>
    </row>
    <row r="17" spans="1:3" ht="11.25">
      <c r="A17" s="75">
        <v>5</v>
      </c>
      <c r="B17" s="76" t="s">
        <v>83</v>
      </c>
      <c r="C17" s="77">
        <v>31.813068141361878</v>
      </c>
    </row>
    <row r="18" spans="1:3" ht="6.75" customHeight="1">
      <c r="A18" s="78"/>
      <c r="B18" s="13"/>
      <c r="C18" s="79"/>
    </row>
    <row r="19" spans="1:3" ht="11.25">
      <c r="A19" s="78">
        <v>6</v>
      </c>
      <c r="B19" s="13" t="s">
        <v>84</v>
      </c>
      <c r="C19" s="79">
        <v>1.342525900118282</v>
      </c>
    </row>
    <row r="20" spans="1:3" ht="5.25" customHeight="1">
      <c r="A20" s="72"/>
      <c r="B20" s="73"/>
      <c r="C20" s="74"/>
    </row>
    <row r="21" spans="1:3" ht="11.25">
      <c r="A21" s="75">
        <v>7</v>
      </c>
      <c r="B21" s="76" t="s">
        <v>85</v>
      </c>
      <c r="C21" s="77">
        <v>1.7005941724158564</v>
      </c>
    </row>
    <row r="22" spans="1:3" ht="6" customHeight="1">
      <c r="A22" s="72"/>
      <c r="B22" s="73"/>
      <c r="C22" s="74"/>
    </row>
    <row r="23" spans="1:3" ht="11.25">
      <c r="A23" s="75">
        <v>8</v>
      </c>
      <c r="B23" s="76" t="s">
        <v>86</v>
      </c>
      <c r="C23" s="77">
        <v>96.64555693522637</v>
      </c>
    </row>
    <row r="24" spans="1:3" ht="6.75" customHeight="1">
      <c r="A24" s="78"/>
      <c r="B24" s="13"/>
      <c r="C24" s="79"/>
    </row>
    <row r="25" spans="1:3" ht="11.25">
      <c r="A25" s="78">
        <v>9</v>
      </c>
      <c r="B25" s="13" t="s">
        <v>87</v>
      </c>
      <c r="C25" s="79">
        <v>1.007646038412186</v>
      </c>
    </row>
    <row r="26" spans="1:3" ht="6.75" customHeight="1">
      <c r="A26" s="72"/>
      <c r="B26" s="73"/>
      <c r="C26" s="74"/>
    </row>
    <row r="27" spans="1:3" ht="11.25">
      <c r="A27" s="75">
        <v>10</v>
      </c>
      <c r="B27" s="76" t="s">
        <v>88</v>
      </c>
      <c r="C27" s="77">
        <v>2.3467970263614397</v>
      </c>
    </row>
    <row r="29" spans="2:3" s="4" customFormat="1" ht="11.25">
      <c r="B29" s="71" t="s">
        <v>89</v>
      </c>
      <c r="C29" s="68"/>
    </row>
    <row r="30" spans="2:3" s="4" customFormat="1" ht="11.25">
      <c r="B30" s="71" t="s">
        <v>78</v>
      </c>
      <c r="C30" s="68"/>
    </row>
    <row r="31" spans="1:3" ht="5.25" customHeight="1">
      <c r="A31" s="72"/>
      <c r="B31" s="73"/>
      <c r="C31" s="74"/>
    </row>
    <row r="32" spans="1:3" ht="11.25">
      <c r="A32" s="75">
        <v>11</v>
      </c>
      <c r="B32" s="76" t="s">
        <v>90</v>
      </c>
      <c r="C32" s="77">
        <v>100.10896583817306</v>
      </c>
    </row>
    <row r="33" spans="1:3" ht="6" customHeight="1">
      <c r="A33" s="78"/>
      <c r="B33" s="13"/>
      <c r="C33" s="79"/>
    </row>
    <row r="34" spans="1:3" ht="11.25">
      <c r="A34" s="78">
        <v>12</v>
      </c>
      <c r="B34" s="13" t="s">
        <v>91</v>
      </c>
      <c r="C34" s="79">
        <v>74.53102070811669</v>
      </c>
    </row>
    <row r="35" spans="1:3" ht="6" customHeight="1">
      <c r="A35" s="72"/>
      <c r="B35" s="73"/>
      <c r="C35" s="74"/>
    </row>
    <row r="36" spans="1:3" ht="11.25">
      <c r="A36" s="75">
        <v>13</v>
      </c>
      <c r="B36" s="76" t="s">
        <v>92</v>
      </c>
      <c r="C36" s="77">
        <v>100.4314454614798</v>
      </c>
    </row>
    <row r="37" spans="1:3" ht="5.25" customHeight="1">
      <c r="A37" s="78"/>
      <c r="B37" s="13"/>
      <c r="C37" s="79"/>
    </row>
    <row r="38" spans="1:3" ht="11.25">
      <c r="A38" s="78">
        <v>14</v>
      </c>
      <c r="B38" s="13" t="s">
        <v>93</v>
      </c>
      <c r="C38" s="79">
        <v>133.3790580704161</v>
      </c>
    </row>
    <row r="39" spans="1:3" ht="4.5" customHeight="1">
      <c r="A39" s="72"/>
      <c r="B39" s="73"/>
      <c r="C39" s="74"/>
    </row>
    <row r="40" spans="1:3" ht="11.25">
      <c r="A40" s="75">
        <v>15</v>
      </c>
      <c r="B40" s="76" t="s">
        <v>94</v>
      </c>
      <c r="C40" s="77">
        <v>1414.5454545454545</v>
      </c>
    </row>
    <row r="41" spans="1:3" ht="6.75" customHeight="1">
      <c r="A41" s="78"/>
      <c r="B41" s="13"/>
      <c r="C41" s="79"/>
    </row>
    <row r="42" spans="1:3" ht="11.25">
      <c r="A42" s="75">
        <v>16</v>
      </c>
      <c r="B42" s="76" t="s">
        <v>95</v>
      </c>
      <c r="C42" s="77">
        <v>72.54343771473447</v>
      </c>
    </row>
    <row r="44" spans="2:3" s="4" customFormat="1" ht="11.25">
      <c r="B44" s="71" t="s">
        <v>96</v>
      </c>
      <c r="C44" s="68"/>
    </row>
    <row r="45" spans="2:3" s="4" customFormat="1" ht="11.25">
      <c r="B45" s="71" t="s">
        <v>78</v>
      </c>
      <c r="C45" s="68"/>
    </row>
    <row r="46" spans="1:3" ht="6" customHeight="1">
      <c r="A46" s="80"/>
      <c r="B46" s="80"/>
      <c r="C46" s="74"/>
    </row>
    <row r="47" spans="1:3" ht="11.25">
      <c r="A47" s="81">
        <v>17</v>
      </c>
      <c r="B47" s="81" t="s">
        <v>97</v>
      </c>
      <c r="C47" s="79">
        <v>0.10884723187451963</v>
      </c>
    </row>
    <row r="48" spans="1:3" ht="4.5" customHeight="1">
      <c r="A48" s="80"/>
      <c r="B48" s="80"/>
      <c r="C48" s="74"/>
    </row>
    <row r="49" spans="1:3" ht="11.25">
      <c r="A49" s="82">
        <v>18</v>
      </c>
      <c r="B49" s="82" t="s">
        <v>98</v>
      </c>
      <c r="C49" s="77">
        <v>0.10896583817305985</v>
      </c>
    </row>
    <row r="50" spans="1:3" ht="4.5" customHeight="1">
      <c r="A50" s="81"/>
      <c r="B50" s="81"/>
      <c r="C50" s="79"/>
    </row>
    <row r="51" spans="1:3" ht="11.25">
      <c r="A51" s="81">
        <v>19</v>
      </c>
      <c r="B51" s="81" t="s">
        <v>99</v>
      </c>
      <c r="C51" s="79">
        <v>0.04356696463523029</v>
      </c>
    </row>
    <row r="52" spans="1:3" ht="6" customHeight="1">
      <c r="A52" s="80"/>
      <c r="B52" s="80"/>
      <c r="C52" s="74"/>
    </row>
    <row r="53" spans="1:3" ht="11.25">
      <c r="A53" s="82">
        <v>20</v>
      </c>
      <c r="B53" s="82" t="s">
        <v>100</v>
      </c>
      <c r="C53" s="77">
        <v>0</v>
      </c>
    </row>
    <row r="54" spans="1:3" ht="5.25" customHeight="1">
      <c r="A54" s="81"/>
      <c r="B54" s="81"/>
      <c r="C54" s="79"/>
    </row>
    <row r="55" spans="1:3" ht="11.25">
      <c r="A55" s="81">
        <v>21</v>
      </c>
      <c r="B55" s="81" t="s">
        <v>101</v>
      </c>
      <c r="C55" s="79">
        <v>0.10884723187451963</v>
      </c>
    </row>
    <row r="56" spans="1:3" ht="5.25" customHeight="1">
      <c r="A56" s="80"/>
      <c r="B56" s="80"/>
      <c r="C56" s="74"/>
    </row>
    <row r="57" spans="1:3" ht="11.25">
      <c r="A57" s="82">
        <v>22</v>
      </c>
      <c r="B57" s="82" t="s">
        <v>102</v>
      </c>
      <c r="C57" s="77">
        <v>0</v>
      </c>
    </row>
    <row r="58" spans="1:3" ht="6" customHeight="1">
      <c r="A58" s="81"/>
      <c r="B58" s="81"/>
      <c r="C58" s="79"/>
    </row>
    <row r="59" spans="1:3" ht="11.25">
      <c r="A59" s="81">
        <v>23</v>
      </c>
      <c r="B59" s="81" t="s">
        <v>103</v>
      </c>
      <c r="C59" s="79">
        <v>0.04356696463523029</v>
      </c>
    </row>
    <row r="60" spans="1:3" ht="5.25" customHeight="1">
      <c r="A60" s="80"/>
      <c r="B60" s="80"/>
      <c r="C60" s="74"/>
    </row>
    <row r="61" spans="1:3" ht="11.25">
      <c r="A61" s="82">
        <v>24</v>
      </c>
      <c r="B61" s="82" t="s">
        <v>104</v>
      </c>
      <c r="C61" s="77">
        <v>0</v>
      </c>
    </row>
    <row r="62" spans="1:3" ht="6.75" customHeight="1">
      <c r="A62" s="81"/>
      <c r="B62" s="81"/>
      <c r="C62" s="79"/>
    </row>
    <row r="63" spans="1:3" ht="11.25">
      <c r="A63" s="82">
        <v>25</v>
      </c>
      <c r="B63" s="82" t="s">
        <v>105</v>
      </c>
      <c r="C63" s="77">
        <v>286.6666666666667</v>
      </c>
    </row>
    <row r="64" spans="1:3" ht="11.25">
      <c r="A64" s="13"/>
      <c r="B64" s="13"/>
      <c r="C64" s="83"/>
    </row>
    <row r="65" spans="1:3" ht="11.25">
      <c r="A65" s="13"/>
      <c r="B65" s="13"/>
      <c r="C65" s="83"/>
    </row>
    <row r="66" spans="1:3" ht="11.25">
      <c r="A66" s="13"/>
      <c r="B66" s="13"/>
      <c r="C66" s="83"/>
    </row>
    <row r="67" spans="1:3" ht="11.25">
      <c r="A67" s="13"/>
      <c r="B67" s="13"/>
      <c r="C67" s="83"/>
    </row>
    <row r="68" spans="1:3" ht="11.25">
      <c r="A68" s="13"/>
      <c r="B68" s="13"/>
      <c r="C68" s="83"/>
    </row>
    <row r="69" spans="1:3" ht="11.25">
      <c r="A69" s="13"/>
      <c r="B69" s="13"/>
      <c r="C69" s="83"/>
    </row>
    <row r="70" spans="1:3" ht="11.25">
      <c r="A70" s="13"/>
      <c r="B70" s="13"/>
      <c r="C70" s="83"/>
    </row>
    <row r="71" spans="1:3" ht="11.25">
      <c r="A71" s="13"/>
      <c r="B71" s="13"/>
      <c r="C71" s="83"/>
    </row>
    <row r="72" spans="1:3" ht="11.25">
      <c r="A72" s="13"/>
      <c r="B72" s="13"/>
      <c r="C72" s="83"/>
    </row>
    <row r="73" spans="1:3" ht="11.25">
      <c r="A73" s="13"/>
      <c r="B73" s="13"/>
      <c r="C73" s="83"/>
    </row>
    <row r="74" spans="1:3" ht="11.25">
      <c r="A74" s="13"/>
      <c r="B74" s="13"/>
      <c r="C74" s="83"/>
    </row>
    <row r="75" spans="1:3" ht="11.25">
      <c r="A75" s="13"/>
      <c r="B75" s="13"/>
      <c r="C75" s="83"/>
    </row>
    <row r="77" spans="2:3" s="4" customFormat="1" ht="11.25">
      <c r="B77" s="71" t="s">
        <v>106</v>
      </c>
      <c r="C77" s="68"/>
    </row>
    <row r="78" spans="2:3" s="4" customFormat="1" ht="11.25">
      <c r="B78" s="71" t="s">
        <v>107</v>
      </c>
      <c r="C78" s="68"/>
    </row>
    <row r="79" spans="1:3" ht="4.5" customHeight="1">
      <c r="A79" s="80"/>
      <c r="B79" s="80"/>
      <c r="C79" s="84"/>
    </row>
    <row r="80" spans="1:3" ht="11.25">
      <c r="A80" s="81">
        <v>26</v>
      </c>
      <c r="B80" s="81" t="s">
        <v>108</v>
      </c>
      <c r="C80" s="85">
        <v>7511.241071428572</v>
      </c>
    </row>
    <row r="81" spans="1:3" ht="5.25" customHeight="1">
      <c r="A81" s="80"/>
      <c r="B81" s="80"/>
      <c r="C81" s="84"/>
    </row>
    <row r="82" spans="1:3" ht="11.25">
      <c r="A82" s="82">
        <v>27</v>
      </c>
      <c r="B82" s="82" t="s">
        <v>109</v>
      </c>
      <c r="C82" s="86">
        <v>4140.919642857143</v>
      </c>
    </row>
    <row r="83" spans="1:3" ht="4.5" customHeight="1">
      <c r="A83" s="81"/>
      <c r="B83" s="81"/>
      <c r="C83" s="85"/>
    </row>
    <row r="84" spans="1:3" ht="11.25">
      <c r="A84" s="81">
        <v>28</v>
      </c>
      <c r="B84" s="81" t="s">
        <v>110</v>
      </c>
      <c r="C84" s="85">
        <v>3879.9464285714284</v>
      </c>
    </row>
    <row r="85" spans="1:3" ht="5.25" customHeight="1">
      <c r="A85" s="80"/>
      <c r="B85" s="80"/>
      <c r="C85" s="84"/>
    </row>
    <row r="86" spans="1:3" ht="11.25">
      <c r="A86" s="82">
        <v>29</v>
      </c>
      <c r="B86" s="82" t="s">
        <v>111</v>
      </c>
      <c r="C86" s="86">
        <v>3761.875</v>
      </c>
    </row>
    <row r="87" spans="1:3" ht="5.25" customHeight="1">
      <c r="A87" s="81"/>
      <c r="B87" s="81"/>
      <c r="C87" s="85"/>
    </row>
    <row r="88" spans="1:3" ht="11.25">
      <c r="A88" s="81">
        <v>30</v>
      </c>
      <c r="B88" s="81" t="s">
        <v>112</v>
      </c>
      <c r="C88" s="85">
        <v>4.223214285714286</v>
      </c>
    </row>
    <row r="89" spans="1:3" ht="5.25" customHeight="1">
      <c r="A89" s="80"/>
      <c r="B89" s="80"/>
      <c r="C89" s="84"/>
    </row>
    <row r="90" spans="1:3" ht="11.25">
      <c r="A90" s="82">
        <v>31</v>
      </c>
      <c r="B90" s="82" t="s">
        <v>113</v>
      </c>
      <c r="C90" s="86">
        <v>0</v>
      </c>
    </row>
    <row r="91" spans="1:3" ht="5.25" customHeight="1">
      <c r="A91" s="81"/>
      <c r="B91" s="81"/>
      <c r="C91" s="85"/>
    </row>
    <row r="92" spans="1:3" ht="11.25">
      <c r="A92" s="81">
        <v>32</v>
      </c>
      <c r="B92" s="81" t="s">
        <v>114</v>
      </c>
      <c r="C92" s="85">
        <v>4.223214285714286</v>
      </c>
    </row>
    <row r="93" spans="1:3" ht="5.25" customHeight="1">
      <c r="A93" s="80"/>
      <c r="B93" s="80"/>
      <c r="C93" s="84"/>
    </row>
    <row r="94" spans="1:3" ht="11.25">
      <c r="A94" s="82">
        <v>33</v>
      </c>
      <c r="B94" s="82" t="s">
        <v>115</v>
      </c>
      <c r="C94" s="86">
        <v>0</v>
      </c>
    </row>
    <row r="95" spans="1:3" ht="4.5" customHeight="1">
      <c r="A95" s="81"/>
      <c r="B95" s="81"/>
      <c r="C95" s="85"/>
    </row>
    <row r="96" spans="1:3" ht="11.25">
      <c r="A96" s="81">
        <v>34</v>
      </c>
      <c r="B96" s="81" t="s">
        <v>116</v>
      </c>
      <c r="C96" s="85">
        <v>61825.58473214286</v>
      </c>
    </row>
    <row r="97" spans="1:3" ht="5.25" customHeight="1">
      <c r="A97" s="80"/>
      <c r="B97" s="80"/>
      <c r="C97" s="84"/>
    </row>
    <row r="98" spans="1:3" ht="11.25">
      <c r="A98" s="82">
        <v>35</v>
      </c>
      <c r="B98" s="82" t="s">
        <v>117</v>
      </c>
      <c r="C98" s="86">
        <v>44890.36401785714</v>
      </c>
    </row>
    <row r="99" ht="11.25">
      <c r="C99" s="87"/>
    </row>
    <row r="100" ht="11.25">
      <c r="B100" s="71" t="s">
        <v>118</v>
      </c>
    </row>
    <row r="101" ht="11.25">
      <c r="B101" s="71" t="s">
        <v>119</v>
      </c>
    </row>
    <row r="102" spans="1:3" ht="5.25" customHeight="1">
      <c r="A102" s="72"/>
      <c r="B102" s="72"/>
      <c r="C102" s="74"/>
    </row>
    <row r="103" spans="1:3" ht="11.25">
      <c r="A103" s="78">
        <v>36</v>
      </c>
      <c r="B103" s="78" t="s">
        <v>120</v>
      </c>
      <c r="C103" s="85">
        <v>184.6153846153846</v>
      </c>
    </row>
    <row r="104" spans="1:3" ht="4.5" customHeight="1">
      <c r="A104" s="72"/>
      <c r="B104" s="72"/>
      <c r="C104" s="74"/>
    </row>
    <row r="105" spans="1:3" ht="11.25">
      <c r="A105" s="75">
        <v>37</v>
      </c>
      <c r="B105" s="75" t="s">
        <v>121</v>
      </c>
      <c r="C105" s="86">
        <v>190.47619047619048</v>
      </c>
    </row>
    <row r="106" spans="1:3" ht="5.25" customHeight="1">
      <c r="A106" s="78"/>
      <c r="B106" s="78"/>
      <c r="C106" s="79"/>
    </row>
    <row r="107" spans="1:3" ht="11.25">
      <c r="A107" s="78">
        <v>38</v>
      </c>
      <c r="B107" s="78" t="s">
        <v>122</v>
      </c>
      <c r="C107" s="85">
        <v>97.03504043126685</v>
      </c>
    </row>
    <row r="108" spans="1:3" ht="6" customHeight="1">
      <c r="A108" s="72"/>
      <c r="B108" s="72"/>
      <c r="C108" s="74"/>
    </row>
    <row r="109" spans="1:3" ht="11.25">
      <c r="A109" s="75">
        <v>39</v>
      </c>
      <c r="B109" s="75" t="s">
        <v>123</v>
      </c>
      <c r="C109" s="88">
        <v>0</v>
      </c>
    </row>
    <row r="110" spans="1:3" ht="3.75" customHeight="1">
      <c r="A110" s="78"/>
      <c r="B110" s="78"/>
      <c r="C110" s="79"/>
    </row>
    <row r="111" spans="1:3" ht="11.25">
      <c r="A111" s="75">
        <v>40</v>
      </c>
      <c r="B111" s="75" t="s">
        <v>124</v>
      </c>
      <c r="C111" s="86">
        <v>47.05882352941176</v>
      </c>
    </row>
    <row r="113" ht="11.25">
      <c r="B113" s="71" t="s">
        <v>125</v>
      </c>
    </row>
    <row r="114" ht="11.25">
      <c r="B114" s="71" t="s">
        <v>78</v>
      </c>
    </row>
    <row r="115" spans="1:3" ht="4.5" customHeight="1">
      <c r="A115" s="72"/>
      <c r="B115" s="72"/>
      <c r="C115" s="74"/>
    </row>
    <row r="116" spans="1:3" ht="11.25">
      <c r="A116" s="78">
        <v>41</v>
      </c>
      <c r="B116" s="78" t="s">
        <v>126</v>
      </c>
      <c r="C116" s="79">
        <v>25.498501572817183</v>
      </c>
    </row>
    <row r="117" spans="1:3" ht="4.5" customHeight="1">
      <c r="A117" s="72"/>
      <c r="B117" s="72"/>
      <c r="C117" s="74"/>
    </row>
    <row r="118" spans="1:3" ht="11.25">
      <c r="A118" s="75">
        <v>42</v>
      </c>
      <c r="B118" s="75" t="s">
        <v>127</v>
      </c>
      <c r="C118" s="77">
        <v>25.498501572817183</v>
      </c>
    </row>
    <row r="119" spans="1:3" ht="6" customHeight="1">
      <c r="A119" s="78"/>
      <c r="B119" s="78"/>
      <c r="C119" s="79"/>
    </row>
    <row r="120" spans="1:3" ht="11.25">
      <c r="A120" s="78">
        <v>43</v>
      </c>
      <c r="B120" s="78" t="s">
        <v>128</v>
      </c>
      <c r="C120" s="79">
        <v>0.39727675174089866</v>
      </c>
    </row>
    <row r="121" spans="1:3" ht="4.5" customHeight="1">
      <c r="A121" s="72"/>
      <c r="B121" s="72"/>
      <c r="C121" s="74"/>
    </row>
    <row r="122" spans="1:3" ht="11.25">
      <c r="A122" s="75">
        <v>44</v>
      </c>
      <c r="B122" s="75" t="s">
        <v>129</v>
      </c>
      <c r="C122" s="77">
        <v>0.5632640249254504</v>
      </c>
    </row>
    <row r="123" spans="1:3" ht="5.25" customHeight="1">
      <c r="A123" s="78"/>
      <c r="B123" s="78"/>
      <c r="C123" s="79"/>
    </row>
    <row r="124" spans="1:3" ht="11.25">
      <c r="A124" s="78">
        <v>45</v>
      </c>
      <c r="B124" s="78" t="s">
        <v>130</v>
      </c>
      <c r="C124" s="79">
        <v>0.009987016878058525</v>
      </c>
    </row>
    <row r="125" spans="1:3" ht="5.25" customHeight="1">
      <c r="A125" s="72"/>
      <c r="B125" s="72"/>
      <c r="C125" s="74"/>
    </row>
    <row r="126" spans="1:3" ht="11.25">
      <c r="A126" s="75">
        <v>46</v>
      </c>
      <c r="B126" s="75" t="s">
        <v>131</v>
      </c>
      <c r="C126" s="77">
        <v>1.2605660886855907</v>
      </c>
    </row>
    <row r="127" spans="1:3" ht="4.5" customHeight="1">
      <c r="A127" s="78"/>
      <c r="B127" s="78"/>
      <c r="C127" s="79"/>
    </row>
    <row r="128" spans="1:3" ht="11.25">
      <c r="A128" s="75">
        <v>47</v>
      </c>
      <c r="B128" s="75" t="s">
        <v>132</v>
      </c>
      <c r="C128" s="77">
        <v>0</v>
      </c>
    </row>
    <row r="130" ht="11.25">
      <c r="B130" s="71" t="s">
        <v>133</v>
      </c>
    </row>
    <row r="131" ht="11.25">
      <c r="B131" s="71" t="s">
        <v>78</v>
      </c>
    </row>
    <row r="132" spans="1:3" ht="5.25" customHeight="1">
      <c r="A132" s="72"/>
      <c r="B132" s="72"/>
      <c r="C132" s="74"/>
    </row>
    <row r="133" spans="1:3" ht="11.25">
      <c r="A133" s="78">
        <v>48</v>
      </c>
      <c r="B133" s="78" t="s">
        <v>134</v>
      </c>
      <c r="C133" s="79">
        <v>90.42807075717174</v>
      </c>
    </row>
    <row r="134" spans="1:3" ht="5.25" customHeight="1">
      <c r="A134" s="72"/>
      <c r="B134" s="72"/>
      <c r="C134" s="74"/>
    </row>
    <row r="135" spans="1:3" ht="11.25">
      <c r="A135" s="75">
        <v>49</v>
      </c>
      <c r="B135" s="75" t="s">
        <v>135</v>
      </c>
      <c r="C135" s="77">
        <v>96.23565337494551</v>
      </c>
    </row>
    <row r="136" spans="1:3" ht="6" customHeight="1">
      <c r="A136" s="78"/>
      <c r="B136" s="78"/>
      <c r="C136" s="79"/>
    </row>
    <row r="137" spans="1:3" ht="11.25">
      <c r="A137" s="78">
        <v>50</v>
      </c>
      <c r="B137" s="78" t="s">
        <v>136</v>
      </c>
      <c r="C137" s="79">
        <v>6.138889272671171</v>
      </c>
    </row>
    <row r="138" spans="1:3" ht="4.5" customHeight="1">
      <c r="A138" s="72"/>
      <c r="B138" s="72"/>
      <c r="C138" s="74"/>
    </row>
    <row r="139" spans="1:3" ht="11.25">
      <c r="A139" s="75">
        <v>51</v>
      </c>
      <c r="B139" s="75" t="s">
        <v>137</v>
      </c>
      <c r="C139" s="77">
        <v>0</v>
      </c>
    </row>
    <row r="140" spans="1:3" ht="4.5" customHeight="1">
      <c r="A140" s="78"/>
      <c r="B140" s="78"/>
      <c r="C140" s="79"/>
    </row>
    <row r="141" spans="1:3" ht="11.25">
      <c r="A141" s="78">
        <v>52</v>
      </c>
      <c r="B141" s="78" t="s">
        <v>138</v>
      </c>
      <c r="C141" s="79">
        <v>6.138889272671171</v>
      </c>
    </row>
    <row r="142" spans="1:3" ht="5.25" customHeight="1">
      <c r="A142" s="72"/>
      <c r="B142" s="72"/>
      <c r="C142" s="74"/>
    </row>
    <row r="143" spans="1:3" ht="11.25">
      <c r="A143" s="75">
        <v>53</v>
      </c>
      <c r="B143" s="75" t="s">
        <v>139</v>
      </c>
      <c r="C143" s="77">
        <v>0</v>
      </c>
    </row>
    <row r="146" ht="11.25">
      <c r="B146" s="71" t="s">
        <v>140</v>
      </c>
    </row>
    <row r="147" ht="11.25">
      <c r="B147" s="71" t="s">
        <v>78</v>
      </c>
    </row>
    <row r="148" spans="1:3" ht="4.5" customHeight="1">
      <c r="A148" s="72"/>
      <c r="B148" s="72"/>
      <c r="C148" s="74"/>
    </row>
    <row r="149" spans="1:3" ht="11.25">
      <c r="A149" s="78">
        <v>54</v>
      </c>
      <c r="B149" s="78" t="s">
        <v>141</v>
      </c>
      <c r="C149" s="79">
        <v>116.70175296787315</v>
      </c>
    </row>
    <row r="150" spans="1:3" ht="11.25">
      <c r="A150" s="78"/>
      <c r="B150" s="78" t="s">
        <v>142</v>
      </c>
      <c r="C150" s="79"/>
    </row>
    <row r="151" spans="1:3" ht="5.25" customHeight="1">
      <c r="A151" s="72"/>
      <c r="B151" s="72"/>
      <c r="C151" s="74"/>
    </row>
    <row r="152" spans="1:3" ht="11.25">
      <c r="A152" s="78">
        <v>55</v>
      </c>
      <c r="B152" s="78" t="s">
        <v>143</v>
      </c>
      <c r="C152" s="79">
        <v>111.86031887920367</v>
      </c>
    </row>
    <row r="153" spans="1:3" ht="11.25">
      <c r="A153" s="75"/>
      <c r="B153" s="75" t="s">
        <v>144</v>
      </c>
      <c r="C153" s="77"/>
    </row>
    <row r="154" spans="1:3" ht="4.5" customHeight="1">
      <c r="A154" s="78"/>
      <c r="B154" s="78"/>
      <c r="C154" s="79"/>
    </row>
    <row r="155" spans="1:3" ht="11.25">
      <c r="A155" s="78">
        <v>56</v>
      </c>
      <c r="B155" s="78" t="s">
        <v>145</v>
      </c>
      <c r="C155" s="79">
        <v>121.13052749946212</v>
      </c>
    </row>
    <row r="156" spans="1:3" ht="11.25">
      <c r="A156" s="75"/>
      <c r="B156" s="75" t="s">
        <v>146</v>
      </c>
      <c r="C156" s="77"/>
    </row>
    <row r="158" ht="11.25">
      <c r="B158" s="71" t="s">
        <v>147</v>
      </c>
    </row>
    <row r="159" ht="11.25">
      <c r="B159" s="71" t="s">
        <v>78</v>
      </c>
    </row>
    <row r="160" spans="1:3" ht="5.25" customHeight="1">
      <c r="A160" s="72"/>
      <c r="B160" s="72"/>
      <c r="C160" s="74"/>
    </row>
    <row r="161" spans="1:3" ht="11.25">
      <c r="A161" s="78">
        <v>57</v>
      </c>
      <c r="B161" s="78" t="s">
        <v>148</v>
      </c>
      <c r="C161" s="79">
        <v>366.71818031778423</v>
      </c>
    </row>
    <row r="162" spans="1:3" ht="5.25" customHeight="1">
      <c r="A162" s="72"/>
      <c r="B162" s="72"/>
      <c r="C162" s="74"/>
    </row>
    <row r="163" spans="1:3" ht="11.25">
      <c r="A163" s="75">
        <v>58</v>
      </c>
      <c r="B163" s="75" t="s">
        <v>149</v>
      </c>
      <c r="C163" s="77">
        <v>108.6002790739546</v>
      </c>
    </row>
    <row r="164" spans="1:3" ht="5.25" customHeight="1">
      <c r="A164" s="78"/>
      <c r="B164" s="78"/>
      <c r="C164" s="79"/>
    </row>
    <row r="165" spans="1:3" ht="11.25">
      <c r="A165" s="78">
        <v>59</v>
      </c>
      <c r="B165" s="78" t="s">
        <v>150</v>
      </c>
      <c r="C165" s="79">
        <v>366.7361850890486</v>
      </c>
    </row>
    <row r="166" spans="1:3" ht="3.75" customHeight="1">
      <c r="A166" s="72"/>
      <c r="B166" s="72"/>
      <c r="C166" s="74"/>
    </row>
    <row r="167" spans="1:3" ht="11.25">
      <c r="A167" s="75">
        <v>60</v>
      </c>
      <c r="B167" s="75" t="s">
        <v>151</v>
      </c>
      <c r="C167" s="89">
        <v>0</v>
      </c>
    </row>
    <row r="168" spans="1:3" ht="5.25" customHeight="1">
      <c r="A168" s="78"/>
      <c r="B168" s="78"/>
      <c r="C168" s="79"/>
    </row>
    <row r="169" spans="1:3" ht="11.25">
      <c r="A169" s="78">
        <v>61</v>
      </c>
      <c r="B169" s="78" t="s">
        <v>152</v>
      </c>
      <c r="C169" s="79">
        <v>30.046962445047935</v>
      </c>
    </row>
    <row r="170" spans="1:3" ht="5.25" customHeight="1">
      <c r="A170" s="72"/>
      <c r="B170" s="72"/>
      <c r="C170" s="74"/>
    </row>
    <row r="171" spans="1:3" ht="11.25">
      <c r="A171" s="75">
        <v>62</v>
      </c>
      <c r="B171" s="75" t="s">
        <v>153</v>
      </c>
      <c r="C171" s="77">
        <v>27.278796282031532</v>
      </c>
    </row>
    <row r="172" spans="1:3" ht="4.5" customHeight="1">
      <c r="A172" s="78"/>
      <c r="B172" s="78"/>
      <c r="C172" s="79"/>
    </row>
    <row r="173" spans="1:3" ht="11.25">
      <c r="A173" s="78">
        <v>63</v>
      </c>
      <c r="B173" s="78" t="s">
        <v>154</v>
      </c>
      <c r="C173" s="79">
        <v>2532.3529411764707</v>
      </c>
    </row>
    <row r="174" spans="1:3" ht="5.25" customHeight="1">
      <c r="A174" s="72"/>
      <c r="B174" s="72"/>
      <c r="C174" s="74"/>
    </row>
    <row r="175" spans="1:3" ht="11.25">
      <c r="A175" s="75">
        <v>64</v>
      </c>
      <c r="B175" s="75" t="s">
        <v>155</v>
      </c>
      <c r="C175" s="89">
        <v>0</v>
      </c>
    </row>
    <row r="177" ht="11.25">
      <c r="B177" s="71" t="s">
        <v>156</v>
      </c>
    </row>
    <row r="178" ht="11.25">
      <c r="B178" s="71" t="s">
        <v>78</v>
      </c>
    </row>
    <row r="179" spans="1:3" ht="6" customHeight="1">
      <c r="A179" s="72"/>
      <c r="B179" s="72"/>
      <c r="C179" s="74"/>
    </row>
    <row r="180" spans="1:3" ht="11.25">
      <c r="A180" s="78">
        <v>65</v>
      </c>
      <c r="B180" s="78" t="s">
        <v>157</v>
      </c>
      <c r="C180" s="90">
        <v>6.346602737997603</v>
      </c>
    </row>
    <row r="181" spans="1:3" ht="6" customHeight="1">
      <c r="A181" s="72"/>
      <c r="B181" s="72"/>
      <c r="C181" s="91"/>
    </row>
    <row r="182" spans="1:3" ht="11.25">
      <c r="A182" s="75">
        <v>66</v>
      </c>
      <c r="B182" s="75" t="s">
        <v>158</v>
      </c>
      <c r="C182" s="89">
        <v>6.4790864929657435</v>
      </c>
    </row>
    <row r="183" spans="1:3" ht="5.25" customHeight="1">
      <c r="A183" s="78"/>
      <c r="B183" s="78"/>
      <c r="C183" s="79"/>
    </row>
    <row r="184" spans="1:3" ht="11.25">
      <c r="A184" s="75">
        <v>67</v>
      </c>
      <c r="B184" s="75" t="s">
        <v>159</v>
      </c>
      <c r="C184" s="77">
        <v>4.622725022130865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nn</cp:lastModifiedBy>
  <cp:lastPrinted>2008-08-19T06:04:07Z</cp:lastPrinted>
  <dcterms:created xsi:type="dcterms:W3CDTF">2007-02-12T13:02:25Z</dcterms:created>
  <dcterms:modified xsi:type="dcterms:W3CDTF">2008-08-19T06:44:39Z</dcterms:modified>
  <cp:category/>
  <cp:version/>
  <cp:contentType/>
  <cp:contentStatus/>
</cp:coreProperties>
</file>