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560" windowWidth="13275" windowHeight="7170" activeTab="0"/>
  </bookViews>
  <sheets>
    <sheet name="podaci o preduzeću" sheetId="1" r:id="rId1"/>
  </sheets>
  <externalReferences>
    <externalReference r:id="rId4"/>
  </externalReferences>
  <definedNames>
    <definedName name="_xlnm.Print_Area" localSheetId="0">'podaci o preduzeću'!$A$1:$I$147</definedName>
  </definedNames>
  <calcPr fullCalcOnLoad="1"/>
</workbook>
</file>

<file path=xl/sharedStrings.xml><?xml version="1.0" encoding="utf-8"?>
<sst xmlns="http://schemas.openxmlformats.org/spreadsheetml/2006/main" count="137" uniqueCount="125">
  <si>
    <t>"SOJAPROTEIN" A.D.</t>
  </si>
  <si>
    <t>ZA PRERADU SOJE</t>
  </si>
  <si>
    <t>BEČEJ</t>
  </si>
  <si>
    <t xml:space="preserve">Pravilnika o sadržini i načinu izveštavanja javnih društava i obaveštenja o posedovanju akcija sa </t>
  </si>
  <si>
    <t>pravom glasa</t>
  </si>
  <si>
    <t>"SOJAPROTEIN" A.D. BEČEJ</t>
  </si>
  <si>
    <t>OBJAVLJUJE</t>
  </si>
  <si>
    <t>Izjavu o planu poslovanja "SOJAPROTEIN" AD Bečej za period</t>
  </si>
  <si>
    <t>ELEMENTI</t>
  </si>
  <si>
    <t>POSLOVNI PRIHODI</t>
  </si>
  <si>
    <t>FINANSIJSKI PRIHODI</t>
  </si>
  <si>
    <t>OSTALI PRIHODI</t>
  </si>
  <si>
    <t>u 000 dinara</t>
  </si>
  <si>
    <t>POSLOVNI RASHODI</t>
  </si>
  <si>
    <t>Nabavna vred.robe</t>
  </si>
  <si>
    <t>Troškovi zarada naknada zarada i ostali lični rashodi</t>
  </si>
  <si>
    <t>Troškovi materijala</t>
  </si>
  <si>
    <t>Troškovi amortizacije i rezervisanja</t>
  </si>
  <si>
    <t>FINANSIJSKI RASHODI</t>
  </si>
  <si>
    <t>OSTALI RASHODI</t>
  </si>
  <si>
    <t>Poreski rashod perioda</t>
  </si>
  <si>
    <t>NETO DOBIT</t>
  </si>
  <si>
    <t>Ostali poslovni rashodi</t>
  </si>
  <si>
    <t>Red.  br.</t>
  </si>
  <si>
    <t>O p i s</t>
  </si>
  <si>
    <t>A</t>
  </si>
  <si>
    <t>Soja JUS kvalitet</t>
  </si>
  <si>
    <t>Kukuruz</t>
  </si>
  <si>
    <t>Pšenica</t>
  </si>
  <si>
    <t>Svega prerada</t>
  </si>
  <si>
    <t>B</t>
  </si>
  <si>
    <t>PROIZVODNJA</t>
  </si>
  <si>
    <t>Sirovo sojino ulje</t>
  </si>
  <si>
    <t>Lecitin</t>
  </si>
  <si>
    <t>Sojina sačma</t>
  </si>
  <si>
    <t>Sojina ljuska I</t>
  </si>
  <si>
    <t>Sojino brašno - SOPRO</t>
  </si>
  <si>
    <t>TSP - SOPROTEX</t>
  </si>
  <si>
    <t>Leci-vita</t>
  </si>
  <si>
    <t>Pržena soja</t>
  </si>
  <si>
    <t>Ukupna Proizvodnja</t>
  </si>
  <si>
    <t>2.</t>
  </si>
  <si>
    <t xml:space="preserve">UKUPNA REALIZACIJA </t>
  </si>
  <si>
    <t>Naziv proizvoda</t>
  </si>
  <si>
    <t>1.</t>
  </si>
  <si>
    <t>Sojino ulje</t>
  </si>
  <si>
    <t>3.</t>
  </si>
  <si>
    <t xml:space="preserve">Sojina sačma 44% </t>
  </si>
  <si>
    <t>4.</t>
  </si>
  <si>
    <t>Sojina ljuska</t>
  </si>
  <si>
    <t>5.</t>
  </si>
  <si>
    <t>6.</t>
  </si>
  <si>
    <t>7.</t>
  </si>
  <si>
    <t>Sojino brašno-SOPRO</t>
  </si>
  <si>
    <t>8.</t>
  </si>
  <si>
    <t>T S P SOPROTEX</t>
  </si>
  <si>
    <t>9.</t>
  </si>
  <si>
    <t>SOPROMIX</t>
  </si>
  <si>
    <t>11.</t>
  </si>
  <si>
    <t>12.</t>
  </si>
  <si>
    <t>Vegeterijanska pašteta</t>
  </si>
  <si>
    <t xml:space="preserve">           U k u p n o</t>
  </si>
  <si>
    <t>( u tonama )</t>
  </si>
  <si>
    <t>PRERAĐENE KOLIČINE</t>
  </si>
  <si>
    <t>Poslovno ime, sedište i adresa, matični broj i PIB akconatskog društva</t>
  </si>
  <si>
    <t>"SOJAPROTEIN" Akconarsko društvo za preradu soje Bečej</t>
  </si>
  <si>
    <t>Industrijska zona bb, Bečej</t>
  </si>
  <si>
    <t>Matični broj: 08114072</t>
  </si>
  <si>
    <t>PIB 100741587</t>
  </si>
  <si>
    <t>web site i e-mail adresa</t>
  </si>
  <si>
    <t>www.soyaprotein.com</t>
  </si>
  <si>
    <t>office@soyaprotein.com</t>
  </si>
  <si>
    <t>Broj i datum rešenja upisa u registar privrednih subjekata</t>
  </si>
  <si>
    <t>BD 78680, od 29.07.2005. godine</t>
  </si>
  <si>
    <t>Delatnost (šifra i opis)</t>
  </si>
  <si>
    <t>15410 - proizvodnja sirovog ulja i masti</t>
  </si>
  <si>
    <t>Podaci o Predsedniku i članovima Upravnog odbora</t>
  </si>
  <si>
    <t>Nikola Dolinka i Nebojša Vuković.</t>
  </si>
  <si>
    <t xml:space="preserve">Predsednik  Upravnog  odbora  je  Zoran  Mitrović, a  članovi  su  Stanko  Popović, </t>
  </si>
  <si>
    <t xml:space="preserve">Milija  Babović, Jasenka Stekić, Olivera Ilinčić, Branislava Pavlović, Milanko Simić, </t>
  </si>
  <si>
    <t>I.  PRIHODI</t>
  </si>
  <si>
    <t>II.  RASHODI</t>
  </si>
  <si>
    <t>III. BRUTO DOBIT</t>
  </si>
  <si>
    <t xml:space="preserve">podacima  o bitnim  materijalnim  događajima i tansakcijama  ostvarenim  do  datuma </t>
  </si>
  <si>
    <t xml:space="preserve">Osnovne  podatke o šestomesečnom planu poslovanja za tekuću poslovnu godinu, sa </t>
  </si>
  <si>
    <t>važan sastojak hraniva u stočarstvu.</t>
  </si>
  <si>
    <t>Na osnovu  člana 67.stava 2 i člana 64 Zakona o tržištu  hartija od vrednosti i na osnovu člana 5</t>
  </si>
  <si>
    <t>objavljivanja, a koji imaju značajni uticaj na finansijski položaj, uspeh i novčane tokove</t>
  </si>
  <si>
    <t>društva daje se u nastavku.</t>
  </si>
  <si>
    <t>Generalni direktor</t>
  </si>
  <si>
    <t>Pavlović Branislava</t>
  </si>
  <si>
    <t>Red.    br.</t>
  </si>
  <si>
    <t>Sojin griz - UTG</t>
  </si>
  <si>
    <t>(u tonama)</t>
  </si>
  <si>
    <t>Sopromix</t>
  </si>
  <si>
    <t>Vegetarijanska pašteta</t>
  </si>
  <si>
    <t xml:space="preserve"> P R O I Z V O D N J A</t>
  </si>
  <si>
    <t>PLAN POSLOVANJA "SOJAPROTEIN" A.D. BEČEJ</t>
  </si>
  <si>
    <t xml:space="preserve">01.01. - 30.06.2009. godine </t>
  </si>
  <si>
    <t>PLAN                   od  01.01.  do            30.06.2009</t>
  </si>
  <si>
    <t xml:space="preserve">Sojin griz- PTG/SH </t>
  </si>
  <si>
    <t>10.</t>
  </si>
  <si>
    <t>PLAN                   od  01.01. do                 30.06.2009</t>
  </si>
  <si>
    <t>PLAN                   od  01.01. do               30.06.2009</t>
  </si>
  <si>
    <t>ZA PERIOD OD 01.01. DO 30.06.2009.god.</t>
  </si>
  <si>
    <t>Sojin griz -SOPRO, UTG i BIO</t>
  </si>
  <si>
    <t>Sojin griz- PTG/SH</t>
  </si>
  <si>
    <t xml:space="preserve">Prerada  sojinog  zrna, proizvodnja i plasman gotovih proizvoda  preduzeća obuhvata razne vrste </t>
  </si>
  <si>
    <t>industriju,  teksturiranih   proteina,  mikseva, ulja, lecitina  i  sačme. Ovi  proizvodi  imaju  primenu</t>
  </si>
  <si>
    <t xml:space="preserve">punomasnih, malomasnih, lecitiranih i obezmašćenih brašana i grizeva, smeša za  prehrambenu </t>
  </si>
  <si>
    <t>u  sledećim   granama  prehrambene  industrije: mesnoj, konditorskoj, farmaceutskoj,  proizvodnji</t>
  </si>
  <si>
    <t>testenina,   pekarstvu,   proizvodnji   biljnih   ulja  i  masti. Soja - Vita  proizvodi   namenjeni  su  za</t>
  </si>
  <si>
    <t xml:space="preserve">korišćene   u  domaćonstvu,  ugostriteljstvu   i  društvenoj  ishrani.  Proizvodi  "Sojaprotein" -a  su </t>
  </si>
  <si>
    <t xml:space="preserve">Otkup  sojinog  zrna  vrši se  jednom  godišnje u toku  žetve, a prerađuje se tokom cele godine do </t>
  </si>
  <si>
    <t>osnovu  toga i prihodi, a zatim se povećavaju  u  drugom, trećem i četvrtom  tromesečju kada su i</t>
  </si>
  <si>
    <t xml:space="preserve">Planom  za  prvo polugodište 2009.godine  finansijski prihodi i rashodi koji se  odnose na pozitivne </t>
  </si>
  <si>
    <t>kursa Eur-a.</t>
  </si>
  <si>
    <t xml:space="preserve">Eur-a od  95,00 dinara, te su moguća  određena  odstupanja  jer  se  ne može  predvideti  kretanje </t>
  </si>
  <si>
    <t xml:space="preserve">sledećeg  roda.  Po pravilu  plasmani  sojinih  proizvoda  su najmanji  u  prvom  tromesečju,  a  po </t>
  </si>
  <si>
    <t xml:space="preserve">i negativne  kursne  razlike po osnovu dugoročnih  kredita  predviđeni su na  bazi prosečnog kursa </t>
  </si>
  <si>
    <t>Skupština Društva donela je 19.02.2009. godine Odluku o izdavanju javnom ponudom običnih akcija VIII emisije radi povećanja osnovnog kapitala novim ulozima, u ukupnom obimu od 2.499.134.967,56 dinara, tj. 5.390.000 komada običnih akcija. U toku je rok za upis i uplatu akcija VIII emisije.</t>
  </si>
  <si>
    <t>konditorskoj industriji i za potrebe ishrane stoke.</t>
  </si>
  <si>
    <t>najveći, jer u tim periodima raste tražnja korisnika sojinih proizvoda, pogotovu u mesnoj industriji,</t>
  </si>
  <si>
    <t>Društvo je 24.02.2009. godine prodalo svih 7.040  akcija "SP Laboratorija" koje je posedovalo i tako otuđilo celokupno učešće u kapitalu "SP Laboratorija"</t>
  </si>
  <si>
    <t xml:space="preserve">Na nivou Victoriagroup izvršeno je objedinjavanje poslovnih funkcija koje se obavljaju za potrebe više članica i to poslova ugovaranja proizvodnje i nabavke sirovina, transporta i skladištenja roba, kao i reorganizacija strukture proizvodnje i proizvodnih programa u društvima članicama grupe. U okviru izvršene reorganizacije, počev od 01. januara 2009. godine poslove ugovaranja proizvodnje i nabavke sirovina, koji su se obavljali u Društvu obavlja «Victoria Logistic» DOO Novi Sad. Iz ovih razloga u Planu poslovanja su smanjeni prihodi od prodaje trgovačke robe (semenska roba, mineralno đubrivo, zaštitna sredstva) Što se reorganizacija strukture proizvodnje i proizvodnih programa u društvima članicama grupe tiče, iz «Sojaprotein»A.D. izmešta se proizvodnje hrane za ribe – Soprofish u zavisno društvo Veterinarski Zavod «Subotica»A.D. Subotica, dok se u «Sojaprotein»A.D. realizacijom novih investicija povećavaju kapaciteti za proizvodnju proizvoda od soje viših faza prerade namenjenih prehrambenoj industriji i proizvodima za ljudsku ishranu, što predstavlja realizaciju razvojnih planova Društva.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</si>
</sst>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"/>
    <numFmt numFmtId="165" formatCode="#,##0.0"/>
    <numFmt numFmtId="166" formatCode="0.0"/>
    <numFmt numFmtId="167" formatCode="0.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Ottawa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2" fontId="3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" fontId="3" fillId="0" borderId="20" xfId="0" applyNumberFormat="1" applyFont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33" borderId="20" xfId="0" applyNumberFormat="1" applyFont="1" applyFill="1" applyBorder="1" applyAlignment="1">
      <alignment/>
    </xf>
    <xf numFmtId="1" fontId="3" fillId="0" borderId="2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Continuous" vertical="center" wrapText="1"/>
    </xf>
    <xf numFmtId="0" fontId="0" fillId="0" borderId="16" xfId="0" applyBorder="1" applyAlignment="1">
      <alignment horizontal="centerContinuous"/>
    </xf>
    <xf numFmtId="0" fontId="2" fillId="0" borderId="16" xfId="0" applyFont="1" applyBorder="1" applyAlignment="1">
      <alignment horizontal="centerContinuous" vertical="center" wrapText="1"/>
    </xf>
    <xf numFmtId="0" fontId="0" fillId="0" borderId="27" xfId="0" applyBorder="1" applyAlignment="1">
      <alignment horizontal="centerContinuous"/>
    </xf>
    <xf numFmtId="0" fontId="8" fillId="0" borderId="28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33" borderId="0" xfId="0" applyFill="1" applyBorder="1" applyAlignment="1">
      <alignment/>
    </xf>
    <xf numFmtId="4" fontId="3" fillId="0" borderId="31" xfId="0" applyNumberFormat="1" applyFont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2" xfId="0" applyFont="1" applyBorder="1" applyAlignment="1">
      <alignment/>
    </xf>
    <xf numFmtId="4" fontId="3" fillId="33" borderId="3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65" fontId="3" fillId="0" borderId="22" xfId="0" applyNumberFormat="1" applyFont="1" applyBorder="1" applyAlignment="1">
      <alignment/>
    </xf>
    <xf numFmtId="1" fontId="3" fillId="33" borderId="3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5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34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39" xfId="0" applyBorder="1" applyAlignment="1">
      <alignment/>
    </xf>
    <xf numFmtId="3" fontId="3" fillId="34" borderId="38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2" fillId="0" borderId="40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 vertical="center" wrapText="1"/>
    </xf>
    <xf numFmtId="3" fontId="2" fillId="33" borderId="28" xfId="0" applyNumberFormat="1" applyFont="1" applyFill="1" applyBorder="1" applyAlignment="1">
      <alignment vertical="center" wrapText="1"/>
    </xf>
    <xf numFmtId="3" fontId="2" fillId="0" borderId="30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0" fillId="33" borderId="16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165" fontId="2" fillId="0" borderId="44" xfId="0" applyNumberFormat="1" applyFont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2" fillId="0" borderId="46" xfId="0" applyNumberFormat="1" applyFont="1" applyBorder="1" applyAlignment="1">
      <alignment/>
    </xf>
    <xf numFmtId="165" fontId="2" fillId="0" borderId="46" xfId="0" applyNumberFormat="1" applyFont="1" applyBorder="1" applyAlignment="1">
      <alignment/>
    </xf>
    <xf numFmtId="165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34" borderId="46" xfId="0" applyNumberFormat="1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49" xfId="0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/>
    </xf>
    <xf numFmtId="3" fontId="3" fillId="34" borderId="22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34" borderId="46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51" xfId="0" applyFont="1" applyFill="1" applyBorder="1" applyAlignment="1">
      <alignment/>
    </xf>
    <xf numFmtId="165" fontId="3" fillId="34" borderId="0" xfId="0" applyNumberFormat="1" applyFont="1" applyFill="1" applyBorder="1" applyAlignment="1">
      <alignment/>
    </xf>
    <xf numFmtId="165" fontId="3" fillId="34" borderId="18" xfId="0" applyNumberFormat="1" applyFont="1" applyFill="1" applyBorder="1" applyAlignment="1">
      <alignment/>
    </xf>
    <xf numFmtId="165" fontId="3" fillId="34" borderId="49" xfId="0" applyNumberFormat="1" applyFont="1" applyFill="1" applyBorder="1" applyAlignment="1">
      <alignment/>
    </xf>
    <xf numFmtId="165" fontId="3" fillId="0" borderId="49" xfId="0" applyNumberFormat="1" applyFont="1" applyBorder="1" applyAlignment="1">
      <alignment/>
    </xf>
    <xf numFmtId="165" fontId="3" fillId="34" borderId="22" xfId="0" applyNumberFormat="1" applyFont="1" applyFill="1" applyBorder="1" applyAlignment="1">
      <alignment/>
    </xf>
    <xf numFmtId="1" fontId="3" fillId="33" borderId="52" xfId="0" applyNumberFormat="1" applyFont="1" applyFill="1" applyBorder="1" applyAlignment="1">
      <alignment horizontal="center"/>
    </xf>
    <xf numFmtId="4" fontId="3" fillId="33" borderId="53" xfId="0" applyNumberFormat="1" applyFont="1" applyFill="1" applyBorder="1" applyAlignment="1">
      <alignment/>
    </xf>
    <xf numFmtId="0" fontId="0" fillId="33" borderId="36" xfId="0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164" fontId="4" fillId="33" borderId="54" xfId="0" applyNumberFormat="1" applyFont="1" applyFill="1" applyBorder="1" applyAlignment="1">
      <alignment/>
    </xf>
    <xf numFmtId="1" fontId="8" fillId="0" borderId="3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Continuous" vertical="center" wrapText="1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27" xfId="0" applyFont="1" applyBorder="1" applyAlignment="1">
      <alignment horizontal="centerContinuous"/>
    </xf>
    <xf numFmtId="3" fontId="8" fillId="34" borderId="28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5" xfId="0" applyFont="1" applyBorder="1" applyAlignment="1">
      <alignment/>
    </xf>
    <xf numFmtId="3" fontId="3" fillId="34" borderId="36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34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5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58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ra\Local%20Settings\Temporary%20Internet%20Files\Content.IE5\2FEVU5IV\MES%20%20PR%20REA%20%20%20I%20-%20IV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"/>
      <sheetName val="PR"/>
      <sheetName val="mPR"/>
      <sheetName val="UK.RE"/>
      <sheetName val="RE-T"/>
      <sheetName val="mR-d"/>
      <sheetName val="mR-i"/>
      <sheetName val="VR.R"/>
      <sheetName val="vr-d"/>
      <sheetName val="vr-in"/>
      <sheetName val="NLD"/>
      <sheetName val="mBZ"/>
      <sheetName val="En"/>
      <sheetName val="Enm"/>
      <sheetName val="RdK-V"/>
      <sheetName val="RizK-V"/>
      <sheetName val="+"/>
      <sheetName val="Pri"/>
      <sheetName val="Ras"/>
      <sheetName val="Akt"/>
      <sheetName val="Pas"/>
      <sheetName val="Knj.09"/>
      <sheetName val="Knj.I-V"/>
      <sheetName val="Proizv-Nik"/>
      <sheetName val="Sheet1"/>
      <sheetName val="0"/>
    </sheetNames>
    <sheetDataSet>
      <sheetData sheetId="1">
        <row r="9">
          <cell r="G9">
            <v>80114.52</v>
          </cell>
        </row>
      </sheetData>
      <sheetData sheetId="17">
        <row r="39">
          <cell r="H39">
            <v>122218.15986</v>
          </cell>
        </row>
        <row r="45">
          <cell r="H45">
            <v>165587.145</v>
          </cell>
        </row>
      </sheetData>
      <sheetData sheetId="18">
        <row r="18">
          <cell r="G18">
            <v>2310027.396</v>
          </cell>
        </row>
        <row r="43">
          <cell r="G43">
            <v>116247.13288999989</v>
          </cell>
        </row>
        <row r="70">
          <cell r="G70">
            <v>54479.13477999999</v>
          </cell>
        </row>
        <row r="87">
          <cell r="G87">
            <v>48995.55309</v>
          </cell>
        </row>
        <row r="90">
          <cell r="G90">
            <v>70318.87318</v>
          </cell>
        </row>
        <row r="112">
          <cell r="G112">
            <v>151611.67583</v>
          </cell>
        </row>
        <row r="114">
          <cell r="G114">
            <v>5700.21708</v>
          </cell>
        </row>
        <row r="115">
          <cell r="G115">
            <v>177.10621</v>
          </cell>
        </row>
        <row r="116">
          <cell r="G116">
            <v>20745.27475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yaprotein.com/" TargetMode="External" /><Relationship Id="rId2" Type="http://schemas.openxmlformats.org/officeDocument/2006/relationships/hyperlink" Target="mailto:office@soyaprotein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tabSelected="1" zoomScalePageLayoutView="0" workbookViewId="0" topLeftCell="A50">
      <selection activeCell="H60" sqref="H60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10.8515625" style="0" customWidth="1"/>
    <col min="4" max="4" width="11.00390625" style="0" customWidth="1"/>
    <col min="5" max="5" width="10.8515625" style="0" customWidth="1"/>
    <col min="8" max="8" width="12.421875" style="0" customWidth="1"/>
    <col min="9" max="9" width="11.57421875" style="0" customWidth="1"/>
    <col min="10" max="10" width="7.00390625" style="0" customWidth="1"/>
  </cols>
  <sheetData>
    <row r="2" ht="15">
      <c r="A2" s="12" t="s">
        <v>0</v>
      </c>
    </row>
    <row r="3" ht="15">
      <c r="A3" s="12" t="s">
        <v>1</v>
      </c>
    </row>
    <row r="4" ht="15">
      <c r="A4" s="12" t="s">
        <v>2</v>
      </c>
    </row>
    <row r="6" ht="14.25">
      <c r="A6" s="68" t="s">
        <v>86</v>
      </c>
    </row>
    <row r="7" ht="14.25">
      <c r="A7" s="68" t="s">
        <v>3</v>
      </c>
    </row>
    <row r="8" ht="14.25">
      <c r="A8" s="68" t="s">
        <v>4</v>
      </c>
    </row>
    <row r="10" spans="1:9" ht="15">
      <c r="A10" s="96" t="s">
        <v>5</v>
      </c>
      <c r="B10" s="97"/>
      <c r="C10" s="97"/>
      <c r="D10" s="97"/>
      <c r="E10" s="97"/>
      <c r="F10" s="2"/>
      <c r="G10" s="2"/>
      <c r="H10" s="2"/>
      <c r="I10" s="2"/>
    </row>
    <row r="11" spans="1:8" ht="14.25">
      <c r="A11" s="98"/>
      <c r="B11" s="98"/>
      <c r="C11" s="98"/>
      <c r="D11" s="98"/>
      <c r="E11" s="98"/>
      <c r="F11" s="3"/>
      <c r="G11" s="3"/>
      <c r="H11" s="3"/>
    </row>
    <row r="12" spans="1:9" ht="15">
      <c r="A12" s="99" t="s">
        <v>6</v>
      </c>
      <c r="B12" s="97"/>
      <c r="C12" s="97"/>
      <c r="D12" s="97"/>
      <c r="E12" s="97"/>
      <c r="F12" s="2"/>
      <c r="G12" s="2"/>
      <c r="H12" s="2"/>
      <c r="I12" s="2"/>
    </row>
    <row r="13" spans="1:8" ht="14.25">
      <c r="A13" s="98"/>
      <c r="B13" s="98"/>
      <c r="C13" s="98"/>
      <c r="D13" s="98"/>
      <c r="E13" s="98"/>
      <c r="F13" s="3"/>
      <c r="G13" s="3"/>
      <c r="H13" s="3"/>
    </row>
    <row r="14" spans="1:9" ht="15">
      <c r="A14" s="99" t="s">
        <v>7</v>
      </c>
      <c r="B14" s="97"/>
      <c r="C14" s="97"/>
      <c r="D14" s="97"/>
      <c r="E14" s="97"/>
      <c r="F14" s="2"/>
      <c r="G14" s="2"/>
      <c r="H14" s="2"/>
      <c r="I14" s="2"/>
    </row>
    <row r="15" spans="1:9" ht="15">
      <c r="A15" s="99" t="s">
        <v>98</v>
      </c>
      <c r="B15" s="97"/>
      <c r="C15" s="97"/>
      <c r="D15" s="97"/>
      <c r="E15" s="97"/>
      <c r="F15" s="2"/>
      <c r="G15" s="2"/>
      <c r="H15" s="2"/>
      <c r="I15" s="2"/>
    </row>
    <row r="16" ht="12.75">
      <c r="A16" s="71"/>
    </row>
    <row r="17" ht="12.75">
      <c r="A17" s="71"/>
    </row>
    <row r="18" spans="1:2" ht="15">
      <c r="A18" s="72" t="s">
        <v>44</v>
      </c>
      <c r="B18" s="12" t="s">
        <v>64</v>
      </c>
    </row>
    <row r="19" spans="1:2" ht="14.25">
      <c r="A19" s="71"/>
      <c r="B19" s="68" t="s">
        <v>65</v>
      </c>
    </row>
    <row r="20" spans="1:2" ht="14.25">
      <c r="A20" s="71"/>
      <c r="B20" s="68" t="s">
        <v>66</v>
      </c>
    </row>
    <row r="21" spans="1:2" ht="14.25">
      <c r="A21" s="71"/>
      <c r="B21" s="68" t="s">
        <v>67</v>
      </c>
    </row>
    <row r="22" spans="1:2" ht="14.25">
      <c r="A22" s="71"/>
      <c r="B22" s="68" t="s">
        <v>68</v>
      </c>
    </row>
    <row r="23" ht="12.75">
      <c r="A23" s="71"/>
    </row>
    <row r="24" spans="1:2" ht="15">
      <c r="A24" s="72" t="s">
        <v>41</v>
      </c>
      <c r="B24" s="12" t="s">
        <v>69</v>
      </c>
    </row>
    <row r="25" spans="1:2" ht="14.25">
      <c r="A25" s="71"/>
      <c r="B25" s="69" t="s">
        <v>70</v>
      </c>
    </row>
    <row r="26" spans="1:2" ht="14.25">
      <c r="A26" s="71"/>
      <c r="B26" s="69" t="s">
        <v>71</v>
      </c>
    </row>
    <row r="27" ht="12.75">
      <c r="A27" s="71"/>
    </row>
    <row r="28" spans="1:2" ht="15">
      <c r="A28" s="72" t="s">
        <v>46</v>
      </c>
      <c r="B28" s="12" t="s">
        <v>72</v>
      </c>
    </row>
    <row r="29" spans="1:2" ht="14.25">
      <c r="A29" s="71"/>
      <c r="B29" s="14" t="s">
        <v>73</v>
      </c>
    </row>
    <row r="30" ht="12.75">
      <c r="A30" s="71"/>
    </row>
    <row r="31" spans="1:2" ht="15">
      <c r="A31" s="72" t="s">
        <v>48</v>
      </c>
      <c r="B31" s="12" t="s">
        <v>74</v>
      </c>
    </row>
    <row r="32" spans="1:2" ht="14.25">
      <c r="A32" s="71"/>
      <c r="B32" s="14" t="s">
        <v>75</v>
      </c>
    </row>
    <row r="33" spans="1:2" ht="14.25">
      <c r="A33" s="71"/>
      <c r="B33" s="14"/>
    </row>
    <row r="34" spans="1:2" ht="15">
      <c r="A34" s="72" t="s">
        <v>50</v>
      </c>
      <c r="B34" s="12" t="s">
        <v>76</v>
      </c>
    </row>
    <row r="35" ht="14.25">
      <c r="B35" s="14" t="s">
        <v>78</v>
      </c>
    </row>
    <row r="36" ht="14.25">
      <c r="B36" s="14" t="s">
        <v>79</v>
      </c>
    </row>
    <row r="37" ht="14.25">
      <c r="B37" s="14" t="s">
        <v>77</v>
      </c>
    </row>
    <row r="38" ht="14.25">
      <c r="B38" s="14"/>
    </row>
    <row r="39" spans="1:2" ht="14.25">
      <c r="A39" s="70" t="s">
        <v>51</v>
      </c>
      <c r="B39" s="14" t="s">
        <v>84</v>
      </c>
    </row>
    <row r="40" ht="14.25">
      <c r="B40" s="14" t="s">
        <v>83</v>
      </c>
    </row>
    <row r="41" ht="14.25">
      <c r="B41" s="14" t="s">
        <v>87</v>
      </c>
    </row>
    <row r="42" ht="14.25">
      <c r="B42" s="14" t="s">
        <v>88</v>
      </c>
    </row>
    <row r="46" ht="12" customHeight="1"/>
    <row r="47" ht="16.5" customHeight="1"/>
    <row r="52" spans="1:5" ht="15">
      <c r="A52" s="13" t="s">
        <v>44</v>
      </c>
      <c r="B52" s="77" t="s">
        <v>96</v>
      </c>
      <c r="C52" s="78"/>
      <c r="D52" s="76"/>
      <c r="E52" s="8"/>
    </row>
    <row r="53" spans="1:8" ht="15.75" thickBot="1">
      <c r="A53" s="9"/>
      <c r="B53" s="10"/>
      <c r="C53" s="11"/>
      <c r="D53" s="7"/>
      <c r="E53" s="8"/>
      <c r="H53" s="33" t="s">
        <v>93</v>
      </c>
    </row>
    <row r="54" spans="1:8" ht="36.75" thickBot="1">
      <c r="A54" s="50" t="s">
        <v>91</v>
      </c>
      <c r="B54" s="51" t="s">
        <v>24</v>
      </c>
      <c r="C54" s="52"/>
      <c r="D54" s="53"/>
      <c r="E54" s="53"/>
      <c r="F54" s="52"/>
      <c r="G54" s="54"/>
      <c r="H54" s="55" t="s">
        <v>99</v>
      </c>
    </row>
    <row r="55" spans="1:8" ht="13.5" thickBot="1">
      <c r="A55" s="148">
        <v>1</v>
      </c>
      <c r="B55" s="149">
        <v>2</v>
      </c>
      <c r="C55" s="150"/>
      <c r="D55" s="151"/>
      <c r="E55" s="151"/>
      <c r="F55" s="150"/>
      <c r="G55" s="152"/>
      <c r="H55" s="153">
        <v>3</v>
      </c>
    </row>
    <row r="56" spans="1:8" ht="15">
      <c r="A56" s="142" t="s">
        <v>25</v>
      </c>
      <c r="B56" s="143" t="s">
        <v>63</v>
      </c>
      <c r="C56" s="144"/>
      <c r="D56" s="145"/>
      <c r="E56" s="146"/>
      <c r="F56" s="144"/>
      <c r="G56" s="144"/>
      <c r="H56" s="147"/>
    </row>
    <row r="57" spans="1:8" ht="15">
      <c r="A57" s="15">
        <v>1</v>
      </c>
      <c r="B57" s="18" t="s">
        <v>26</v>
      </c>
      <c r="C57" s="57"/>
      <c r="D57" s="60"/>
      <c r="E57" s="61"/>
      <c r="F57" s="57"/>
      <c r="G57" s="62"/>
      <c r="H57" s="91">
        <f>'[1]PR'!$G$9/4*6</f>
        <v>120171.78</v>
      </c>
    </row>
    <row r="58" spans="1:8" ht="15">
      <c r="A58" s="15">
        <v>2</v>
      </c>
      <c r="B58" s="59" t="s">
        <v>27</v>
      </c>
      <c r="C58" s="37"/>
      <c r="D58" s="37"/>
      <c r="E58" s="63"/>
      <c r="F58" s="37"/>
      <c r="G58" s="38"/>
      <c r="H58" s="92">
        <v>0</v>
      </c>
    </row>
    <row r="59" spans="1:8" ht="15.75" thickBot="1">
      <c r="A59" s="17">
        <v>3</v>
      </c>
      <c r="B59" s="56" t="s">
        <v>28</v>
      </c>
      <c r="C59" s="41"/>
      <c r="D59" s="41"/>
      <c r="E59" s="42"/>
      <c r="F59" s="41"/>
      <c r="G59" s="43"/>
      <c r="H59" s="92">
        <v>0</v>
      </c>
    </row>
    <row r="60" spans="1:8" ht="15.75" thickBot="1">
      <c r="A60" s="44"/>
      <c r="B60" s="64" t="s">
        <v>29</v>
      </c>
      <c r="C60" s="58"/>
      <c r="D60" s="35"/>
      <c r="E60" s="35"/>
      <c r="F60" s="58"/>
      <c r="G60" s="58"/>
      <c r="H60" s="24">
        <f>SUM(H57:H59)</f>
        <v>120171.78</v>
      </c>
    </row>
    <row r="61" spans="1:10" ht="15.75" thickBot="1">
      <c r="A61" s="47" t="s">
        <v>30</v>
      </c>
      <c r="B61" s="49" t="s">
        <v>31</v>
      </c>
      <c r="C61" s="46"/>
      <c r="D61" s="45"/>
      <c r="E61" s="93"/>
      <c r="F61" s="46"/>
      <c r="G61" s="46"/>
      <c r="H61" s="118"/>
      <c r="J61" s="48"/>
    </row>
    <row r="62" spans="1:8" ht="15">
      <c r="A62" s="20">
        <v>1</v>
      </c>
      <c r="B62" s="40" t="s">
        <v>32</v>
      </c>
      <c r="C62" s="48"/>
      <c r="D62" s="22"/>
      <c r="E62" s="34"/>
      <c r="F62" s="48"/>
      <c r="G62" s="48"/>
      <c r="H62" s="100">
        <f>13180/4*6</f>
        <v>19770</v>
      </c>
    </row>
    <row r="63" spans="1:8" ht="15">
      <c r="A63" s="15">
        <v>2</v>
      </c>
      <c r="B63" s="59" t="s">
        <v>33</v>
      </c>
      <c r="C63" s="37"/>
      <c r="D63" s="39"/>
      <c r="E63" s="39"/>
      <c r="F63" s="37"/>
      <c r="G63" s="37"/>
      <c r="H63" s="119">
        <f>147.343/4*6</f>
        <v>221.0145</v>
      </c>
    </row>
    <row r="64" spans="1:8" ht="15">
      <c r="A64" s="15">
        <v>3</v>
      </c>
      <c r="B64" s="40" t="s">
        <v>34</v>
      </c>
      <c r="C64" s="48"/>
      <c r="D64" s="34"/>
      <c r="E64" s="34"/>
      <c r="F64" s="48"/>
      <c r="G64" s="48"/>
      <c r="H64" s="123">
        <v>80500</v>
      </c>
    </row>
    <row r="65" spans="1:8" ht="15">
      <c r="A65" s="15">
        <v>4</v>
      </c>
      <c r="B65" s="16" t="s">
        <v>35</v>
      </c>
      <c r="C65" s="37"/>
      <c r="D65" s="39"/>
      <c r="E65" s="39"/>
      <c r="F65" s="37"/>
      <c r="G65" s="37"/>
      <c r="H65" s="124">
        <f>1536/9*6+30</f>
        <v>1054</v>
      </c>
    </row>
    <row r="66" spans="1:8" ht="15">
      <c r="A66" s="15">
        <v>5</v>
      </c>
      <c r="B66" s="40" t="s">
        <v>100</v>
      </c>
      <c r="C66" s="48"/>
      <c r="D66" s="34"/>
      <c r="E66" s="34"/>
      <c r="F66" s="48"/>
      <c r="G66" s="48"/>
      <c r="H66" s="73">
        <f>1085.5/4*6+97</f>
        <v>1725.25</v>
      </c>
    </row>
    <row r="67" spans="1:8" ht="15">
      <c r="A67" s="15">
        <v>6</v>
      </c>
      <c r="B67" s="16" t="s">
        <v>92</v>
      </c>
      <c r="C67" s="37"/>
      <c r="D67" s="39"/>
      <c r="E67" s="39"/>
      <c r="F67" s="37"/>
      <c r="G67" s="37"/>
      <c r="H67" s="124">
        <f>1331+750/2+250</f>
        <v>1956</v>
      </c>
    </row>
    <row r="68" spans="1:8" ht="15">
      <c r="A68" s="15">
        <v>7</v>
      </c>
      <c r="B68" s="16" t="s">
        <v>36</v>
      </c>
      <c r="C68" s="37"/>
      <c r="D68" s="39"/>
      <c r="E68" s="39"/>
      <c r="F68" s="37"/>
      <c r="G68" s="37"/>
      <c r="H68" s="124">
        <f>(600+500)+1331.22/4*6+330</f>
        <v>3426.83</v>
      </c>
    </row>
    <row r="69" spans="1:8" ht="15">
      <c r="A69" s="15">
        <v>8</v>
      </c>
      <c r="B69" s="40" t="s">
        <v>37</v>
      </c>
      <c r="C69" s="48"/>
      <c r="D69" s="34"/>
      <c r="E69" s="34"/>
      <c r="F69" s="48"/>
      <c r="G69" s="48"/>
      <c r="H69" s="122">
        <f>3380/4*6+580</f>
        <v>5650</v>
      </c>
    </row>
    <row r="70" spans="1:8" ht="15">
      <c r="A70" s="15">
        <v>9</v>
      </c>
      <c r="B70" s="21" t="s">
        <v>94</v>
      </c>
      <c r="C70" s="37"/>
      <c r="D70" s="39"/>
      <c r="E70" s="39"/>
      <c r="F70" s="37"/>
      <c r="G70" s="37"/>
      <c r="H70" s="119">
        <f>120/4*6</f>
        <v>180</v>
      </c>
    </row>
    <row r="71" spans="1:8" ht="15">
      <c r="A71" s="15">
        <v>10</v>
      </c>
      <c r="B71" s="79" t="s">
        <v>38</v>
      </c>
      <c r="C71" s="37"/>
      <c r="D71" s="36"/>
      <c r="E71" s="36"/>
      <c r="F71" s="48"/>
      <c r="G71" s="48"/>
      <c r="H71" s="120">
        <f>(0.581/4*6)</f>
        <v>0.8714999999999999</v>
      </c>
    </row>
    <row r="72" spans="1:8" ht="15">
      <c r="A72" s="15">
        <v>11</v>
      </c>
      <c r="B72" s="21" t="s">
        <v>39</v>
      </c>
      <c r="C72" s="80"/>
      <c r="D72" s="66"/>
      <c r="E72" s="66"/>
      <c r="F72" s="37"/>
      <c r="G72" s="37"/>
      <c r="H72" s="120">
        <f>1.384/4*6</f>
        <v>2.0759999999999996</v>
      </c>
    </row>
    <row r="73" spans="1:8" ht="19.5" customHeight="1" thickBot="1">
      <c r="A73" s="15">
        <v>12</v>
      </c>
      <c r="B73" s="65" t="s">
        <v>95</v>
      </c>
      <c r="C73" s="48"/>
      <c r="D73" s="36"/>
      <c r="E73" s="36"/>
      <c r="F73" s="48"/>
      <c r="G73" s="48"/>
      <c r="H73" s="121">
        <f>9.3/4*6</f>
        <v>13.950000000000001</v>
      </c>
    </row>
    <row r="74" spans="1:10" ht="15.75" customHeight="1" thickBot="1">
      <c r="A74" s="67"/>
      <c r="B74" s="19" t="s">
        <v>40</v>
      </c>
      <c r="C74" s="46"/>
      <c r="D74" s="23"/>
      <c r="E74" s="23"/>
      <c r="F74" s="46"/>
      <c r="G74" s="46"/>
      <c r="H74" s="74">
        <f>SUM(H62:H73)</f>
        <v>114499.992</v>
      </c>
      <c r="J74" s="5"/>
    </row>
    <row r="75" ht="14.25" customHeight="1">
      <c r="H75" s="5"/>
    </row>
    <row r="76" spans="1:8" ht="15">
      <c r="A76" s="13" t="s">
        <v>41</v>
      </c>
      <c r="B76" s="29" t="s">
        <v>42</v>
      </c>
      <c r="C76" s="12"/>
      <c r="D76" s="12"/>
      <c r="E76" s="12"/>
      <c r="H76" s="12" t="s">
        <v>62</v>
      </c>
    </row>
    <row r="77" spans="1:4" ht="15.75" thickBot="1">
      <c r="A77" s="13"/>
      <c r="B77" s="12"/>
      <c r="C77" s="12"/>
      <c r="D77" s="12"/>
    </row>
    <row r="78" spans="1:8" ht="44.25" customHeight="1" thickBot="1">
      <c r="A78" s="75" t="s">
        <v>23</v>
      </c>
      <c r="B78" s="164" t="s">
        <v>43</v>
      </c>
      <c r="C78" s="165"/>
      <c r="D78" s="165"/>
      <c r="E78" s="165"/>
      <c r="F78" s="94"/>
      <c r="G78" s="95"/>
      <c r="H78" s="55" t="s">
        <v>102</v>
      </c>
    </row>
    <row r="79" spans="1:8" ht="13.5" thickBot="1">
      <c r="A79" s="159">
        <v>1</v>
      </c>
      <c r="B79" s="149">
        <v>2</v>
      </c>
      <c r="C79" s="150"/>
      <c r="D79" s="151"/>
      <c r="E79" s="151"/>
      <c r="F79" s="150"/>
      <c r="G79" s="152"/>
      <c r="H79" s="160">
        <v>3</v>
      </c>
    </row>
    <row r="80" spans="1:8" ht="15">
      <c r="A80" s="154" t="s">
        <v>44</v>
      </c>
      <c r="B80" s="155" t="s">
        <v>45</v>
      </c>
      <c r="C80" s="80"/>
      <c r="D80" s="156"/>
      <c r="E80" s="157"/>
      <c r="F80" s="80"/>
      <c r="G80" s="80"/>
      <c r="H80" s="158">
        <f>10001.3/4*6+2528.94+800*2</f>
        <v>19130.89</v>
      </c>
    </row>
    <row r="81" spans="1:8" ht="15">
      <c r="A81" s="25" t="s">
        <v>41</v>
      </c>
      <c r="B81" s="130" t="s">
        <v>33</v>
      </c>
      <c r="C81" s="48"/>
      <c r="D81" s="22"/>
      <c r="E81" s="34"/>
      <c r="F81" s="48"/>
      <c r="G81" s="48"/>
      <c r="H81" s="131">
        <f>94.4/4*6+31.2/4*6</f>
        <v>188.40000000000003</v>
      </c>
    </row>
    <row r="82" spans="1:8" ht="15">
      <c r="A82" s="127" t="s">
        <v>46</v>
      </c>
      <c r="B82" s="63" t="s">
        <v>47</v>
      </c>
      <c r="C82" s="37"/>
      <c r="D82" s="129"/>
      <c r="E82" s="39"/>
      <c r="F82" s="37"/>
      <c r="G82" s="37"/>
      <c r="H82" s="124">
        <f>47695.26+16000*2</f>
        <v>79695.26000000001</v>
      </c>
    </row>
    <row r="83" spans="1:8" ht="15">
      <c r="A83" s="25" t="s">
        <v>48</v>
      </c>
      <c r="B83" s="6" t="s">
        <v>49</v>
      </c>
      <c r="C83" s="48"/>
      <c r="D83" s="22"/>
      <c r="E83" s="34"/>
      <c r="F83" s="48"/>
      <c r="G83" s="48"/>
      <c r="H83" s="73">
        <f>1536/9*6</f>
        <v>1024</v>
      </c>
    </row>
    <row r="84" spans="1:8" ht="15">
      <c r="A84" s="127" t="s">
        <v>50</v>
      </c>
      <c r="B84" s="16" t="s">
        <v>106</v>
      </c>
      <c r="C84" s="37"/>
      <c r="D84" s="129"/>
      <c r="E84" s="39"/>
      <c r="F84" s="37"/>
      <c r="G84" s="37"/>
      <c r="H84" s="124">
        <f>1085.5/4*6</f>
        <v>1628.25</v>
      </c>
    </row>
    <row r="85" spans="1:8" ht="13.5" customHeight="1">
      <c r="A85" s="25" t="s">
        <v>51</v>
      </c>
      <c r="B85" s="6" t="s">
        <v>105</v>
      </c>
      <c r="C85" s="48"/>
      <c r="D85" s="22"/>
      <c r="E85" s="34"/>
      <c r="F85" s="48"/>
      <c r="G85" s="48"/>
      <c r="H85" s="73">
        <f>1331+750/2</f>
        <v>1706</v>
      </c>
    </row>
    <row r="86" spans="1:8" ht="14.25" customHeight="1">
      <c r="A86" s="133" t="s">
        <v>52</v>
      </c>
      <c r="B86" s="134" t="s">
        <v>53</v>
      </c>
      <c r="C86" s="37"/>
      <c r="D86" s="129"/>
      <c r="E86" s="39"/>
      <c r="F86" s="37"/>
      <c r="G86" s="37"/>
      <c r="H86" s="124">
        <f>(600+500)+1331.22/4*6</f>
        <v>3096.83</v>
      </c>
    </row>
    <row r="87" spans="1:8" ht="15.75" customHeight="1">
      <c r="A87" s="26" t="s">
        <v>54</v>
      </c>
      <c r="B87" s="135" t="s">
        <v>55</v>
      </c>
      <c r="C87" s="48"/>
      <c r="D87" s="22"/>
      <c r="E87" s="34"/>
      <c r="F87" s="48"/>
      <c r="G87" s="48"/>
      <c r="H87" s="73">
        <f>512.352/4*6+2850/4*6</f>
        <v>5043.528</v>
      </c>
    </row>
    <row r="88" spans="1:8" ht="15">
      <c r="A88" s="133" t="s">
        <v>56</v>
      </c>
      <c r="B88" s="134" t="s">
        <v>57</v>
      </c>
      <c r="C88" s="37"/>
      <c r="D88" s="129"/>
      <c r="E88" s="39"/>
      <c r="F88" s="37"/>
      <c r="G88" s="37"/>
      <c r="H88" s="124">
        <f>(49+50.4)/4*6</f>
        <v>149.10000000000002</v>
      </c>
    </row>
    <row r="89" spans="1:8" ht="15">
      <c r="A89" s="26" t="s">
        <v>101</v>
      </c>
      <c r="B89" s="136" t="s">
        <v>38</v>
      </c>
      <c r="C89" s="48"/>
      <c r="D89" s="137"/>
      <c r="E89" s="36"/>
      <c r="F89" s="48"/>
      <c r="G89" s="48"/>
      <c r="H89" s="138">
        <f>1.4/9*6</f>
        <v>0.9333333333333333</v>
      </c>
    </row>
    <row r="90" spans="1:8" ht="15">
      <c r="A90" s="133" t="s">
        <v>58</v>
      </c>
      <c r="B90" s="128" t="s">
        <v>39</v>
      </c>
      <c r="C90" s="37"/>
      <c r="D90" s="141"/>
      <c r="E90" s="66"/>
      <c r="F90" s="37"/>
      <c r="G90" s="37"/>
      <c r="H90" s="120">
        <f>1.475/4*6</f>
        <v>2.2125000000000004</v>
      </c>
    </row>
    <row r="91" spans="1:8" ht="15.75" thickBot="1">
      <c r="A91" s="125" t="s">
        <v>59</v>
      </c>
      <c r="B91" s="132" t="s">
        <v>60</v>
      </c>
      <c r="C91" s="126"/>
      <c r="D91" s="139"/>
      <c r="E91" s="140"/>
      <c r="F91" s="126"/>
      <c r="G91" s="126"/>
      <c r="H91" s="117">
        <f>9.3/4*6</f>
        <v>13.950000000000001</v>
      </c>
    </row>
    <row r="92" spans="1:8" ht="15.75" thickBot="1">
      <c r="A92" s="27" t="s">
        <v>61</v>
      </c>
      <c r="B92" s="28"/>
      <c r="C92" s="46"/>
      <c r="D92" s="45"/>
      <c r="E92" s="45"/>
      <c r="F92" s="46"/>
      <c r="G92" s="46"/>
      <c r="H92" s="74">
        <f>SUM(H80:H91)</f>
        <v>111679.35383333336</v>
      </c>
    </row>
    <row r="97" spans="1:2" ht="12.75">
      <c r="A97" s="33" t="s">
        <v>46</v>
      </c>
      <c r="B97" s="1" t="s">
        <v>97</v>
      </c>
    </row>
    <row r="98" ht="12.75">
      <c r="B98" s="1" t="s">
        <v>104</v>
      </c>
    </row>
    <row r="99" ht="12.75">
      <c r="B99" s="1"/>
    </row>
    <row r="100" ht="13.5" thickBot="1">
      <c r="H100" s="4" t="s">
        <v>12</v>
      </c>
    </row>
    <row r="101" spans="1:8" ht="41.25" customHeight="1" thickBot="1">
      <c r="A101" s="30"/>
      <c r="B101" s="162" t="s">
        <v>8</v>
      </c>
      <c r="C101" s="163"/>
      <c r="D101" s="163"/>
      <c r="E101" s="90"/>
      <c r="F101" s="101"/>
      <c r="G101" s="102"/>
      <c r="H101" s="103" t="s">
        <v>103</v>
      </c>
    </row>
    <row r="102" spans="2:8" ht="13.5" thickBot="1">
      <c r="B102" s="166" t="s">
        <v>80</v>
      </c>
      <c r="C102" s="167"/>
      <c r="D102" s="167"/>
      <c r="E102" s="46"/>
      <c r="F102" s="107"/>
      <c r="G102" s="107"/>
      <c r="H102" s="108">
        <f>H103+H104+H105</f>
        <v>8188166.17104</v>
      </c>
    </row>
    <row r="103" spans="2:8" ht="12.75">
      <c r="B103" s="168" t="s">
        <v>9</v>
      </c>
      <c r="C103" s="169"/>
      <c r="D103" s="169"/>
      <c r="E103" s="48"/>
      <c r="F103" s="104"/>
      <c r="G103" s="105"/>
      <c r="H103" s="106">
        <v>7797855</v>
      </c>
    </row>
    <row r="104" spans="2:8" ht="12.75">
      <c r="B104" s="170" t="s">
        <v>10</v>
      </c>
      <c r="C104" s="171"/>
      <c r="D104" s="171"/>
      <c r="E104" s="37"/>
      <c r="F104" s="81"/>
      <c r="G104" s="81"/>
      <c r="H104" s="85">
        <f>'[1]Pri'!H39/4*6</f>
        <v>183327.23979</v>
      </c>
    </row>
    <row r="105" spans="2:8" ht="13.5" thickBot="1">
      <c r="B105" s="172" t="s">
        <v>11</v>
      </c>
      <c r="C105" s="173"/>
      <c r="D105" s="173"/>
      <c r="E105" s="48"/>
      <c r="F105" s="109"/>
      <c r="G105" s="109"/>
      <c r="H105" s="110">
        <f>'[1]Pri'!H45/4*5</f>
        <v>206983.93125</v>
      </c>
    </row>
    <row r="106" spans="2:8" ht="13.5" thickBot="1">
      <c r="B106" s="166" t="s">
        <v>81</v>
      </c>
      <c r="C106" s="167"/>
      <c r="D106" s="167"/>
      <c r="E106" s="46"/>
      <c r="F106" s="111"/>
      <c r="G106" s="111"/>
      <c r="H106" s="112">
        <f>H107+H113+H114</f>
        <v>7660550.545715</v>
      </c>
    </row>
    <row r="107" spans="2:8" ht="12.75">
      <c r="B107" s="168" t="s">
        <v>13</v>
      </c>
      <c r="C107" s="169"/>
      <c r="D107" s="169"/>
      <c r="E107" s="48"/>
      <c r="F107" s="105"/>
      <c r="G107" s="105"/>
      <c r="H107" s="106">
        <f>SUM(H108:H112)</f>
        <v>6734102.13491</v>
      </c>
    </row>
    <row r="108" spans="2:8" ht="12.75">
      <c r="B108" s="174" t="s">
        <v>14</v>
      </c>
      <c r="C108" s="175"/>
      <c r="D108" s="176"/>
      <c r="E108" s="57"/>
      <c r="F108" s="82"/>
      <c r="G108" s="83"/>
      <c r="H108" s="86">
        <f>2834000</f>
        <v>2834000</v>
      </c>
    </row>
    <row r="109" spans="2:8" ht="12.75">
      <c r="B109" s="177" t="s">
        <v>16</v>
      </c>
      <c r="C109" s="178"/>
      <c r="D109" s="178"/>
      <c r="E109" s="37"/>
      <c r="F109" s="87"/>
      <c r="G109" s="88"/>
      <c r="H109" s="32">
        <f>'[1]Ras'!G18/4*6</f>
        <v>3465041.0940000005</v>
      </c>
    </row>
    <row r="110" spans="2:8" ht="12.75">
      <c r="B110" s="177" t="s">
        <v>15</v>
      </c>
      <c r="C110" s="178"/>
      <c r="D110" s="178"/>
      <c r="E110" s="178"/>
      <c r="F110" s="178"/>
      <c r="G110" s="179"/>
      <c r="H110" s="32">
        <f>'[1]Ras'!G43/4*6</f>
        <v>174370.69933499984</v>
      </c>
    </row>
    <row r="111" spans="2:8" ht="12.75">
      <c r="B111" s="177" t="s">
        <v>17</v>
      </c>
      <c r="C111" s="178"/>
      <c r="D111" s="178"/>
      <c r="E111" s="37"/>
      <c r="F111" s="87"/>
      <c r="G111" s="88"/>
      <c r="H111" s="32">
        <f>'[1]Ras'!G87/4*6</f>
        <v>73493.329635</v>
      </c>
    </row>
    <row r="112" spans="2:8" ht="12.75">
      <c r="B112" s="174" t="s">
        <v>22</v>
      </c>
      <c r="C112" s="175"/>
      <c r="D112" s="176"/>
      <c r="E112" s="48"/>
      <c r="F112" s="83"/>
      <c r="G112" s="82"/>
      <c r="H112" s="32">
        <f>('[1]Ras'!G70+'[1]Ras'!G90)/4*6</f>
        <v>187197.01194</v>
      </c>
    </row>
    <row r="113" spans="2:8" ht="12.75">
      <c r="B113" s="183" t="s">
        <v>18</v>
      </c>
      <c r="C113" s="184"/>
      <c r="D113" s="185"/>
      <c r="E113" s="37"/>
      <c r="F113" s="84"/>
      <c r="G113" s="89"/>
      <c r="H113" s="31">
        <f>103000*(95-88.601)+(('[1]Ras'!G112+'[1]Ras'!G114+'[1]Ras'!G115))/4*6</f>
        <v>895330.4986800001</v>
      </c>
    </row>
    <row r="114" spans="2:8" ht="13.5" thickBot="1">
      <c r="B114" s="186" t="s">
        <v>19</v>
      </c>
      <c r="C114" s="187"/>
      <c r="D114" s="188"/>
      <c r="E114" s="57"/>
      <c r="F114" s="109"/>
      <c r="G114" s="113"/>
      <c r="H114" s="110">
        <f>'[1]Ras'!$G$116/4*6</f>
        <v>31117.912125000003</v>
      </c>
    </row>
    <row r="115" spans="2:8" ht="13.5" thickBot="1">
      <c r="B115" s="180" t="s">
        <v>82</v>
      </c>
      <c r="C115" s="181"/>
      <c r="D115" s="182"/>
      <c r="E115" s="46"/>
      <c r="F115" s="114"/>
      <c r="G115" s="111"/>
      <c r="H115" s="112">
        <f>H102-H106</f>
        <v>527615.6253250008</v>
      </c>
    </row>
    <row r="116" spans="2:8" ht="13.5" thickBot="1">
      <c r="B116" s="174" t="s">
        <v>20</v>
      </c>
      <c r="C116" s="175"/>
      <c r="D116" s="176"/>
      <c r="E116" s="48"/>
      <c r="F116" s="83"/>
      <c r="G116" s="115"/>
      <c r="H116" s="116">
        <f>H115*10%</f>
        <v>52761.56253250009</v>
      </c>
    </row>
    <row r="117" spans="2:8" ht="13.5" thickBot="1">
      <c r="B117" s="180" t="s">
        <v>21</v>
      </c>
      <c r="C117" s="181"/>
      <c r="D117" s="182"/>
      <c r="E117" s="46"/>
      <c r="F117" s="111"/>
      <c r="G117" s="111"/>
      <c r="H117" s="112">
        <f>H115-H116</f>
        <v>474854.0627925008</v>
      </c>
    </row>
    <row r="118" spans="5:7" ht="12.75">
      <c r="E118" s="5"/>
      <c r="F118" s="5"/>
      <c r="G118" s="5"/>
    </row>
    <row r="119" spans="1:7" ht="14.25">
      <c r="A119" s="68" t="s">
        <v>107</v>
      </c>
      <c r="E119" s="5"/>
      <c r="F119" s="5"/>
      <c r="G119" s="5"/>
    </row>
    <row r="120" spans="1:7" ht="14.25">
      <c r="A120" s="68" t="s">
        <v>109</v>
      </c>
      <c r="E120" s="5"/>
      <c r="F120" s="5"/>
      <c r="G120" s="5"/>
    </row>
    <row r="121" spans="1:7" ht="14.25">
      <c r="A121" s="68" t="s">
        <v>108</v>
      </c>
      <c r="E121" s="5"/>
      <c r="F121" s="5"/>
      <c r="G121" s="5"/>
    </row>
    <row r="122" spans="1:7" ht="14.25">
      <c r="A122" s="68" t="s">
        <v>110</v>
      </c>
      <c r="E122" s="5"/>
      <c r="F122" s="5"/>
      <c r="G122" s="5"/>
    </row>
    <row r="123" spans="1:7" ht="14.25">
      <c r="A123" s="68" t="s">
        <v>111</v>
      </c>
      <c r="E123" s="5"/>
      <c r="F123" s="5"/>
      <c r="G123" s="5"/>
    </row>
    <row r="124" spans="1:7" ht="14.25">
      <c r="A124" s="68" t="s">
        <v>112</v>
      </c>
      <c r="E124" s="5"/>
      <c r="F124" s="5"/>
      <c r="G124" s="5"/>
    </row>
    <row r="125" spans="1:7" ht="14.25">
      <c r="A125" s="68" t="s">
        <v>85</v>
      </c>
      <c r="E125" s="5"/>
      <c r="F125" s="5"/>
      <c r="G125" s="5"/>
    </row>
    <row r="126" spans="1:7" ht="7.5" customHeight="1">
      <c r="A126" s="68"/>
      <c r="E126" s="5"/>
      <c r="F126" s="5"/>
      <c r="G126" s="5"/>
    </row>
    <row r="127" spans="1:7" ht="14.25">
      <c r="A127" s="68" t="s">
        <v>113</v>
      </c>
      <c r="E127" s="5"/>
      <c r="F127" s="5"/>
      <c r="G127" s="5"/>
    </row>
    <row r="128" ht="14.25">
      <c r="A128" s="68" t="s">
        <v>118</v>
      </c>
    </row>
    <row r="129" ht="14.25">
      <c r="A129" s="68" t="s">
        <v>114</v>
      </c>
    </row>
    <row r="130" ht="12.75" customHeight="1">
      <c r="A130" s="68" t="s">
        <v>122</v>
      </c>
    </row>
    <row r="131" ht="14.25">
      <c r="A131" s="68" t="s">
        <v>121</v>
      </c>
    </row>
    <row r="132" spans="1:10" ht="14.25">
      <c r="A132" s="68" t="s">
        <v>115</v>
      </c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0" ht="14.25">
      <c r="A133" s="68" t="s">
        <v>119</v>
      </c>
      <c r="B133" s="68"/>
      <c r="C133" s="68"/>
      <c r="D133" s="68"/>
      <c r="E133" s="68"/>
      <c r="F133" s="68"/>
      <c r="G133" s="68"/>
      <c r="H133" s="68"/>
      <c r="I133" s="161"/>
      <c r="J133" s="68"/>
    </row>
    <row r="134" spans="1:10" ht="14.25">
      <c r="A134" s="68" t="s">
        <v>117</v>
      </c>
      <c r="B134" s="68"/>
      <c r="C134" s="68"/>
      <c r="D134" s="68"/>
      <c r="E134" s="68"/>
      <c r="F134" s="68"/>
      <c r="G134" s="68"/>
      <c r="H134" s="68"/>
      <c r="I134" s="161"/>
      <c r="J134" s="68"/>
    </row>
    <row r="135" spans="1:10" ht="14.25">
      <c r="A135" s="68" t="s">
        <v>116</v>
      </c>
      <c r="B135" s="68"/>
      <c r="C135" s="68"/>
      <c r="D135" s="68"/>
      <c r="E135" s="68"/>
      <c r="F135" s="68"/>
      <c r="G135" s="68"/>
      <c r="H135" s="68"/>
      <c r="I135" s="161"/>
      <c r="J135" s="68"/>
    </row>
    <row r="136" spans="1:9" ht="192.75" customHeight="1">
      <c r="A136" s="189" t="s">
        <v>124</v>
      </c>
      <c r="B136" s="189"/>
      <c r="C136" s="189"/>
      <c r="D136" s="189"/>
      <c r="E136" s="189"/>
      <c r="F136" s="189"/>
      <c r="G136" s="189"/>
      <c r="H136" s="189"/>
      <c r="I136" s="189"/>
    </row>
    <row r="137" spans="1:9" ht="39.75" customHeight="1">
      <c r="A137" s="189" t="s">
        <v>123</v>
      </c>
      <c r="B137" s="189"/>
      <c r="C137" s="189"/>
      <c r="D137" s="189"/>
      <c r="E137" s="189"/>
      <c r="F137" s="189"/>
      <c r="G137" s="189"/>
      <c r="H137" s="189"/>
      <c r="I137" s="189"/>
    </row>
    <row r="138" spans="1:9" ht="75" customHeight="1">
      <c r="A138" s="189" t="s">
        <v>120</v>
      </c>
      <c r="B138" s="189"/>
      <c r="C138" s="189"/>
      <c r="D138" s="189"/>
      <c r="E138" s="189"/>
      <c r="F138" s="189"/>
      <c r="G138" s="189"/>
      <c r="H138" s="189"/>
      <c r="I138" s="189"/>
    </row>
    <row r="139" spans="1:9" ht="29.25" customHeight="1">
      <c r="A139" s="190"/>
      <c r="B139" s="190"/>
      <c r="C139" s="190"/>
      <c r="D139" s="190"/>
      <c r="E139" s="190"/>
      <c r="F139" s="190"/>
      <c r="G139" s="190"/>
      <c r="H139" s="190"/>
      <c r="I139" s="190"/>
    </row>
    <row r="142" ht="12.75">
      <c r="H142" s="2" t="s">
        <v>89</v>
      </c>
    </row>
    <row r="144" ht="12.75">
      <c r="H144" s="2" t="s">
        <v>90</v>
      </c>
    </row>
  </sheetData>
  <sheetProtection/>
  <mergeCells count="22">
    <mergeCell ref="A136:I136"/>
    <mergeCell ref="A138:I138"/>
    <mergeCell ref="A139:I139"/>
    <mergeCell ref="A137:I137"/>
    <mergeCell ref="B116:D116"/>
    <mergeCell ref="B117:D117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1:D111"/>
    <mergeCell ref="B110:G110"/>
    <mergeCell ref="B101:D101"/>
    <mergeCell ref="B78:E78"/>
    <mergeCell ref="B102:D102"/>
    <mergeCell ref="B103:D103"/>
    <mergeCell ref="B104:D104"/>
    <mergeCell ref="B105:D105"/>
  </mergeCells>
  <hyperlinks>
    <hyperlink ref="B25" r:id="rId1" display="www.soyaprotein.com"/>
    <hyperlink ref="B26" r:id="rId2" display="office@soyaprotein.com"/>
  </hyperlinks>
  <printOptions/>
  <pageMargins left="0.82" right="0.3" top="1.19" bottom="0.71" header="0.5" footer="0.58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jovo</dc:creator>
  <cp:keywords/>
  <dc:description/>
  <cp:lastModifiedBy>Biljana Stojanovic</cp:lastModifiedBy>
  <cp:lastPrinted>2009-05-13T13:56:00Z</cp:lastPrinted>
  <dcterms:created xsi:type="dcterms:W3CDTF">2007-10-27T09:26:42Z</dcterms:created>
  <dcterms:modified xsi:type="dcterms:W3CDTF">2009-05-14T10:46:28Z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