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BU I-XII" sheetId="1" r:id="rId1"/>
    <sheet name="BS I-XII" sheetId="2" r:id="rId2"/>
    <sheet name="novcani tok" sheetId="3" r:id="rId3"/>
  </sheets>
  <definedNames/>
  <calcPr fullCalcOnLoad="1"/>
</workbook>
</file>

<file path=xl/sharedStrings.xml><?xml version="1.0" encoding="utf-8"?>
<sst xmlns="http://schemas.openxmlformats.org/spreadsheetml/2006/main" count="228" uniqueCount="113">
  <si>
    <t>u 000 din</t>
  </si>
  <si>
    <t>METALAC a.d.</t>
  </si>
  <si>
    <t>POSUĐE</t>
  </si>
  <si>
    <t>INKO</t>
  </si>
  <si>
    <t>PRINT</t>
  </si>
  <si>
    <t>BOJLER</t>
  </si>
  <si>
    <t>MARKET</t>
  </si>
  <si>
    <t>TRADE</t>
  </si>
  <si>
    <t>METALURGIJA</t>
  </si>
  <si>
    <t>PROLETER</t>
  </si>
  <si>
    <t>METROT</t>
  </si>
  <si>
    <t>MARKET-Podgorica</t>
  </si>
  <si>
    <t>PROMO-METAL</t>
  </si>
  <si>
    <t>u eur</t>
  </si>
  <si>
    <t>Stalna imovina</t>
  </si>
  <si>
    <t>Obrtna imovina</t>
  </si>
  <si>
    <t>Kapital</t>
  </si>
  <si>
    <t>Dugoročne obaveze</t>
  </si>
  <si>
    <t>AKTIVA</t>
  </si>
  <si>
    <t>PASIVA</t>
  </si>
  <si>
    <t>Osnovni kapital</t>
  </si>
  <si>
    <t>Ostali kapital</t>
  </si>
  <si>
    <t>Neraspoređena dobit</t>
  </si>
  <si>
    <t>Gubitak</t>
  </si>
  <si>
    <t>Dugoročna rezervisanja</t>
  </si>
  <si>
    <t>Dugoročni krediti</t>
  </si>
  <si>
    <t>Kratkoročne obaveze</t>
  </si>
  <si>
    <t>Odložne poreske obaveze</t>
  </si>
  <si>
    <t>Rezerve</t>
  </si>
  <si>
    <t>Gubitak iznad visine kapitala</t>
  </si>
  <si>
    <t>Zalihe</t>
  </si>
  <si>
    <t>Gotovina i gotovinski ekvivalent</t>
  </si>
  <si>
    <t>POSLOVNI PRIHODI</t>
  </si>
  <si>
    <t>Prihod od prodaje</t>
  </si>
  <si>
    <t>Prihod od aktiviranja učinaka i robe</t>
  </si>
  <si>
    <t>Povećanje vrednosti zaliha učinaka</t>
  </si>
  <si>
    <t>Smanjnje vrednosti zaliha učinaka</t>
  </si>
  <si>
    <t>Ostali poslovni prihodi</t>
  </si>
  <si>
    <t>POSLOVNI RASHODI</t>
  </si>
  <si>
    <t>Nabavna rvrednost prodate robe</t>
  </si>
  <si>
    <t>Troškovi materijala i energije</t>
  </si>
  <si>
    <t>Troškovi zarada i ostali lični rashodi</t>
  </si>
  <si>
    <t>Ostali poslovni rashodi</t>
  </si>
  <si>
    <t>POSLOVNI DOBITAK / GUBITAK</t>
  </si>
  <si>
    <t>FINANSIJSKI PRIHODI</t>
  </si>
  <si>
    <t>FINANSIJSKI RASHODI</t>
  </si>
  <si>
    <t>OSTALI PRIHODI</t>
  </si>
  <si>
    <t>OSTALI RASHODI</t>
  </si>
  <si>
    <t>FINANSIJSKI DOBITAK / GUBITAK</t>
  </si>
  <si>
    <t>OSTALI DOBITAK / GUBITAK</t>
  </si>
  <si>
    <t>Tokovi gotovine iz poslovnih aktivnosti</t>
  </si>
  <si>
    <t>Prodaja i primljeni avansi</t>
  </si>
  <si>
    <t>Primljene kamate iz poslovnih aktivnosti</t>
  </si>
  <si>
    <t>Ostali prilivi iz redovnog poslovanja</t>
  </si>
  <si>
    <t>Isplate dobavljačima i dati avansi</t>
  </si>
  <si>
    <t>Zarade, naknade zarada i ostali lični rashodi</t>
  </si>
  <si>
    <t>Plaćene kamate</t>
  </si>
  <si>
    <t>Porez na dobitak</t>
  </si>
  <si>
    <t>Plaćanja po osnovu ostalih javnih prihoda</t>
  </si>
  <si>
    <t>Neto priliv/odliv iz poslovnih aktivnosti</t>
  </si>
  <si>
    <t>Tokovi gotovine iz aktivnosti investiranja</t>
  </si>
  <si>
    <t>Prodaja akcija i udela (neto priliv)</t>
  </si>
  <si>
    <t>Ostali finansijski plasmani (neto priliv)</t>
  </si>
  <si>
    <t>Primljene kamate</t>
  </si>
  <si>
    <t>Primljene dividende</t>
  </si>
  <si>
    <t>Kupovina akcija i udela (neto odliv)</t>
  </si>
  <si>
    <t>Kupovina nemater. ulaganja, nekretnina i opreme</t>
  </si>
  <si>
    <t>Neto priliv/odliv iz aktivnosti investiranja</t>
  </si>
  <si>
    <t>Tokovi gotovine iz aktivnosti finansiranja</t>
  </si>
  <si>
    <t>Finansijski lizing</t>
  </si>
  <si>
    <t>Neto odliv iz aktivnosti finansiranja</t>
  </si>
  <si>
    <t>Neto priliv/odliv gotovine</t>
  </si>
  <si>
    <t>Gotovina na početku obračunskog perioda</t>
  </si>
  <si>
    <t>Gotovina na kraju obračunskog perioda</t>
  </si>
  <si>
    <t xml:space="preserve"> </t>
  </si>
  <si>
    <t xml:space="preserve">Pozitivne kursne razlike </t>
  </si>
  <si>
    <t>METPOR</t>
  </si>
  <si>
    <t>Pozitivne(negativne) kusne razlike</t>
  </si>
  <si>
    <t>BILANS USPEHA METALAC-HOLDING ZA PERIOD JANUAR-DECEMBAR 2010.god (ino)</t>
  </si>
  <si>
    <t>BILANS USPEHA METALAC-HOLDING ZA PERIOD JANUAR-DECEMBAR 2010.god (domaće)</t>
  </si>
  <si>
    <t>BILANS STANJA METALAC-HOLDING ZA PERIOD JANUAR -DECEMBAR 2010.god (ino)</t>
  </si>
  <si>
    <t>BILANS STANJA METALAC-HOLDING ZA PERIOD JANUAR -DECEMBAR 2010.god (domaće)</t>
  </si>
  <si>
    <t>IZVEŠTAJ O TOKOVIMA GOTOVINE METALAC HOLDING ZA PERIOD JANUAR-DECEMBAR 2010.god.(ino)</t>
  </si>
  <si>
    <t>IZVEŠTAJ O TOKOVIMA GOTOVINE METALAC HOLDING ZA PERIOD JANUAR-DECEMBAR 2010.god.(domaće)</t>
  </si>
  <si>
    <t>Troškovi amortizacije i rezervisanja</t>
  </si>
  <si>
    <t xml:space="preserve">BRUTO DOBITAK / GUBITAK </t>
  </si>
  <si>
    <t>Poreski rashod perioda</t>
  </si>
  <si>
    <t>Odloženi poreski prihod perioda</t>
  </si>
  <si>
    <t>NETO DOBITAK</t>
  </si>
  <si>
    <t>Odloženi poreski prihod/rashod perioda</t>
  </si>
  <si>
    <t>Nematerijlna ulaganja</t>
  </si>
  <si>
    <t>Nekretnine,postrokjenja i oprema</t>
  </si>
  <si>
    <t>Investicione nekretnine</t>
  </si>
  <si>
    <t>Dugoročni finansijski plasmani</t>
  </si>
  <si>
    <t>Potraživanja za više plaćen porez na dob.</t>
  </si>
  <si>
    <t>Krat. fin.plasmani</t>
  </si>
  <si>
    <t>Porez na dod.vred.i aktiv.vremen.razgran.</t>
  </si>
  <si>
    <t>Emisiona premija</t>
  </si>
  <si>
    <t>Nerealizovani dobici od HOV</t>
  </si>
  <si>
    <t>Kratkoročne finansijske obaveze</t>
  </si>
  <si>
    <t>Ostale krat.obav.i pasiv.vremn.razgranič.</t>
  </si>
  <si>
    <t>Obav. po osn.por. na dod.vre. i ost.jav.prih.</t>
  </si>
  <si>
    <t>Obaveze po osnovu poreza na dobitak</t>
  </si>
  <si>
    <t xml:space="preserve">Obaveze iz poslovanja </t>
  </si>
  <si>
    <t>Ostale dugoročne obaveze</t>
  </si>
  <si>
    <t xml:space="preserve">Ostale dugoročne obaveze </t>
  </si>
  <si>
    <t>Obaveze iz poslovanja</t>
  </si>
  <si>
    <t xml:space="preserve">Potraživanja </t>
  </si>
  <si>
    <t>Ostali finansijski plasmani (neto odliv)</t>
  </si>
  <si>
    <t>Dugoročni i kratkoročni krediti (neto priliv)</t>
  </si>
  <si>
    <t>Dugoročni i kratkoročni krediti (neto odliv)</t>
  </si>
  <si>
    <t>Odlivi za dividende i učešća u dobitku</t>
  </si>
  <si>
    <t>Prodaja nekretnina, postrojenja i opreme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</si>
</sst>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;[Red]#,##0"/>
    <numFmt numFmtId="176" formatCode="#,##0;[Black]\(#,##0\)"/>
  </numFmts>
  <fonts count="44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top" wrapText="1"/>
    </xf>
    <xf numFmtId="176" fontId="4" fillId="0" borderId="1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6" fontId="4" fillId="0" borderId="13" xfId="0" applyNumberFormat="1" applyFont="1" applyBorder="1" applyAlignment="1">
      <alignment horizontal="right" vertical="center" wrapText="1"/>
    </xf>
    <xf numFmtId="176" fontId="3" fillId="0" borderId="22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3" fontId="4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23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top" wrapText="1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6" fontId="3" fillId="0" borderId="17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/>
    </xf>
    <xf numFmtId="0" fontId="5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 wrapText="1"/>
    </xf>
    <xf numFmtId="176" fontId="4" fillId="0" borderId="13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/>
    </xf>
    <xf numFmtId="176" fontId="4" fillId="0" borderId="2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88">
      <selection activeCell="G40" sqref="G40"/>
    </sheetView>
  </sheetViews>
  <sheetFormatPr defaultColWidth="9.140625" defaultRowHeight="12.75"/>
  <cols>
    <col min="1" max="1" width="34.00390625" style="38" customWidth="1"/>
    <col min="2" max="2" width="10.8515625" style="38" customWidth="1"/>
    <col min="3" max="3" width="8.8515625" style="38" customWidth="1"/>
    <col min="4" max="4" width="8.28125" style="38" customWidth="1"/>
    <col min="5" max="5" width="9.57421875" style="38" customWidth="1"/>
    <col min="6" max="6" width="9.28125" style="38" customWidth="1"/>
    <col min="7" max="7" width="9.57421875" style="38" customWidth="1"/>
    <col min="8" max="8" width="9.00390625" style="38" customWidth="1"/>
    <col min="9" max="9" width="9.57421875" style="38" customWidth="1"/>
    <col min="10" max="10" width="12.28125" style="38" customWidth="1"/>
    <col min="11" max="11" width="10.7109375" style="38" customWidth="1"/>
    <col min="12" max="16384" width="9.140625" style="38" customWidth="1"/>
  </cols>
  <sheetData>
    <row r="1" spans="1:9" ht="14.25" customHeight="1">
      <c r="A1" s="72" t="s">
        <v>79</v>
      </c>
      <c r="B1" s="72"/>
      <c r="C1" s="72"/>
      <c r="D1" s="72"/>
      <c r="E1" s="72"/>
      <c r="F1" s="72"/>
      <c r="G1" s="72"/>
      <c r="H1" s="72"/>
      <c r="I1" s="46"/>
    </row>
    <row r="2" spans="1:9" ht="14.25" customHeight="1">
      <c r="A2" s="73"/>
      <c r="B2" s="73"/>
      <c r="C2" s="73"/>
      <c r="D2" s="73"/>
      <c r="E2" s="73"/>
      <c r="F2" s="73"/>
      <c r="G2" s="73"/>
      <c r="H2" s="73"/>
      <c r="I2" s="47"/>
    </row>
    <row r="3" spans="1:11" ht="16.5" customHeight="1" thickBot="1">
      <c r="A3" s="1"/>
      <c r="B3" s="1"/>
      <c r="C3" s="39"/>
      <c r="D3" s="24"/>
      <c r="E3" s="24"/>
      <c r="F3" s="24"/>
      <c r="G3" s="40"/>
      <c r="H3" s="40"/>
      <c r="I3" s="40"/>
      <c r="K3" s="42" t="s">
        <v>0</v>
      </c>
    </row>
    <row r="4" spans="1:11" ht="16.5" customHeight="1">
      <c r="A4" s="66"/>
      <c r="B4" s="65" t="s">
        <v>1</v>
      </c>
      <c r="C4" s="62" t="s">
        <v>2</v>
      </c>
      <c r="D4" s="62" t="s">
        <v>3</v>
      </c>
      <c r="E4" s="62" t="s">
        <v>4</v>
      </c>
      <c r="F4" s="62" t="s">
        <v>5</v>
      </c>
      <c r="G4" s="62" t="s">
        <v>6</v>
      </c>
      <c r="H4" s="62" t="s">
        <v>7</v>
      </c>
      <c r="I4" s="62" t="s">
        <v>76</v>
      </c>
      <c r="J4" s="62" t="s">
        <v>8</v>
      </c>
      <c r="K4" s="63" t="s">
        <v>9</v>
      </c>
    </row>
    <row r="5" spans="1:11" ht="12.75" customHeight="1">
      <c r="A5" s="11" t="s">
        <v>32</v>
      </c>
      <c r="B5" s="5">
        <f>B7+B9+B10+B11+B12</f>
        <v>623638</v>
      </c>
      <c r="C5" s="5">
        <f>C7+C9+C10+C11+C12</f>
        <v>2122867</v>
      </c>
      <c r="D5" s="5">
        <f>D7+D9+D10+D11+D12</f>
        <v>199328</v>
      </c>
      <c r="E5" s="5">
        <f>E7+E9+E10+E11+E12</f>
        <v>263610</v>
      </c>
      <c r="F5" s="5">
        <f aca="true" t="shared" si="0" ref="F5:K5">SUM(F9:F12)+F7</f>
        <v>298187</v>
      </c>
      <c r="G5" s="5">
        <f t="shared" si="0"/>
        <v>602821</v>
      </c>
      <c r="H5" s="5">
        <f t="shared" si="0"/>
        <v>283134</v>
      </c>
      <c r="I5" s="5">
        <f t="shared" si="0"/>
        <v>39965</v>
      </c>
      <c r="J5" s="5">
        <f t="shared" si="0"/>
        <v>633693</v>
      </c>
      <c r="K5" s="12">
        <f t="shared" si="0"/>
        <v>535479</v>
      </c>
    </row>
    <row r="6" spans="1:11" ht="12.7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14"/>
    </row>
    <row r="7" spans="1:11" ht="12.75" customHeight="1">
      <c r="A7" s="11" t="s">
        <v>33</v>
      </c>
      <c r="B7" s="4">
        <f aca="true" t="shared" si="1" ref="B7:K7">SUM(B8:B8)</f>
        <v>331044</v>
      </c>
      <c r="C7" s="4">
        <f t="shared" si="1"/>
        <v>2063135</v>
      </c>
      <c r="D7" s="4">
        <f t="shared" si="1"/>
        <v>196951</v>
      </c>
      <c r="E7" s="4">
        <f t="shared" si="1"/>
        <v>260526</v>
      </c>
      <c r="F7" s="4">
        <f t="shared" si="1"/>
        <v>295411</v>
      </c>
      <c r="G7" s="4">
        <f t="shared" si="1"/>
        <v>601261</v>
      </c>
      <c r="H7" s="4">
        <f t="shared" si="1"/>
        <v>282877</v>
      </c>
      <c r="I7" s="4">
        <f t="shared" si="1"/>
        <v>38675</v>
      </c>
      <c r="J7" s="4">
        <f t="shared" si="1"/>
        <v>612815</v>
      </c>
      <c r="K7" s="15">
        <f t="shared" si="1"/>
        <v>503088</v>
      </c>
    </row>
    <row r="8" spans="1:11" ht="12.75" customHeight="1">
      <c r="A8" s="13" t="s">
        <v>33</v>
      </c>
      <c r="B8" s="3">
        <v>331044</v>
      </c>
      <c r="C8" s="3">
        <v>2063135</v>
      </c>
      <c r="D8" s="3">
        <v>196951</v>
      </c>
      <c r="E8" s="3">
        <v>260526</v>
      </c>
      <c r="F8" s="3">
        <v>295411</v>
      </c>
      <c r="G8" s="3">
        <v>601261</v>
      </c>
      <c r="H8" s="3">
        <v>282877</v>
      </c>
      <c r="I8" s="3">
        <v>38675</v>
      </c>
      <c r="J8" s="3">
        <v>612815</v>
      </c>
      <c r="K8" s="14">
        <v>503088</v>
      </c>
    </row>
    <row r="9" spans="1:11" ht="12.75" customHeight="1">
      <c r="A9" s="13" t="s">
        <v>34</v>
      </c>
      <c r="B9" s="3">
        <v>1816</v>
      </c>
      <c r="C9" s="3">
        <v>23497</v>
      </c>
      <c r="D9" s="3">
        <v>289</v>
      </c>
      <c r="E9" s="23"/>
      <c r="F9" s="3">
        <v>560</v>
      </c>
      <c r="G9" s="3">
        <v>199</v>
      </c>
      <c r="H9" s="3"/>
      <c r="I9" s="3"/>
      <c r="J9" s="3">
        <v>733</v>
      </c>
      <c r="K9" s="14">
        <v>820</v>
      </c>
    </row>
    <row r="10" spans="1:11" ht="12.75" customHeight="1">
      <c r="A10" s="13" t="s">
        <v>36</v>
      </c>
      <c r="B10" s="3"/>
      <c r="C10" s="23">
        <v>-19416</v>
      </c>
      <c r="D10" s="23">
        <v>-7318</v>
      </c>
      <c r="E10" s="3"/>
      <c r="F10" s="23">
        <v>-2561</v>
      </c>
      <c r="G10" s="3"/>
      <c r="H10" s="3"/>
      <c r="I10" s="3"/>
      <c r="J10" s="3"/>
      <c r="K10" s="14"/>
    </row>
    <row r="11" spans="1:11" ht="12.75" customHeight="1">
      <c r="A11" s="13" t="s">
        <v>35</v>
      </c>
      <c r="B11" s="3"/>
      <c r="C11" s="23">
        <v>6446</v>
      </c>
      <c r="D11" s="23">
        <v>9186</v>
      </c>
      <c r="E11" s="23">
        <v>1010</v>
      </c>
      <c r="F11" s="23"/>
      <c r="G11" s="3"/>
      <c r="H11" s="3"/>
      <c r="I11" s="3"/>
      <c r="J11" s="3"/>
      <c r="K11" s="14"/>
    </row>
    <row r="12" spans="1:11" ht="12.75" customHeight="1">
      <c r="A12" s="13" t="s">
        <v>37</v>
      </c>
      <c r="B12" s="3">
        <v>290778</v>
      </c>
      <c r="C12" s="3">
        <v>49205</v>
      </c>
      <c r="D12" s="3">
        <v>220</v>
      </c>
      <c r="E12" s="3">
        <v>2074</v>
      </c>
      <c r="F12" s="3">
        <v>4777</v>
      </c>
      <c r="G12" s="3">
        <v>1361</v>
      </c>
      <c r="H12" s="3">
        <v>257</v>
      </c>
      <c r="I12" s="3">
        <v>1290</v>
      </c>
      <c r="J12" s="3">
        <v>20145</v>
      </c>
      <c r="K12" s="14">
        <v>31571</v>
      </c>
    </row>
    <row r="13" spans="1:11" ht="12.75" customHeight="1">
      <c r="A13" s="13"/>
      <c r="B13" s="3"/>
      <c r="C13" s="3"/>
      <c r="D13" s="3"/>
      <c r="E13" s="3"/>
      <c r="F13" s="3"/>
      <c r="G13" s="4"/>
      <c r="H13" s="4"/>
      <c r="I13" s="4"/>
      <c r="J13" s="4"/>
      <c r="K13" s="15"/>
    </row>
    <row r="14" spans="1:11" ht="12.75" customHeight="1">
      <c r="A14" s="11" t="s">
        <v>38</v>
      </c>
      <c r="B14" s="4">
        <f aca="true" t="shared" si="2" ref="B14:K14">SUM(B16:B20)</f>
        <v>560750</v>
      </c>
      <c r="C14" s="4">
        <f t="shared" si="2"/>
        <v>1777144</v>
      </c>
      <c r="D14" s="4">
        <f t="shared" si="2"/>
        <v>188376</v>
      </c>
      <c r="E14" s="4">
        <f t="shared" si="2"/>
        <v>240860</v>
      </c>
      <c r="F14" s="4">
        <f t="shared" si="2"/>
        <v>287682</v>
      </c>
      <c r="G14" s="4">
        <f t="shared" si="2"/>
        <v>640901</v>
      </c>
      <c r="H14" s="4">
        <f t="shared" si="2"/>
        <v>215284</v>
      </c>
      <c r="I14" s="4">
        <f t="shared" si="2"/>
        <v>37632</v>
      </c>
      <c r="J14" s="4">
        <f t="shared" si="2"/>
        <v>625211</v>
      </c>
      <c r="K14" s="15">
        <f t="shared" si="2"/>
        <v>533729</v>
      </c>
    </row>
    <row r="15" spans="1:11" ht="12.7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14"/>
    </row>
    <row r="16" spans="1:11" ht="12.75" customHeight="1">
      <c r="A16" s="13" t="s">
        <v>39</v>
      </c>
      <c r="B16" s="3">
        <v>3753</v>
      </c>
      <c r="C16" s="3">
        <v>22054</v>
      </c>
      <c r="D16" s="3">
        <v>3596</v>
      </c>
      <c r="E16" s="3">
        <v>17462</v>
      </c>
      <c r="F16" s="3">
        <v>433</v>
      </c>
      <c r="G16" s="3">
        <v>474272</v>
      </c>
      <c r="H16" s="3">
        <v>163613</v>
      </c>
      <c r="I16" s="3">
        <v>22620</v>
      </c>
      <c r="J16" s="3">
        <v>517297</v>
      </c>
      <c r="K16" s="14">
        <v>413288</v>
      </c>
    </row>
    <row r="17" spans="1:11" ht="12.75" customHeight="1">
      <c r="A17" s="13" t="s">
        <v>40</v>
      </c>
      <c r="B17" s="3">
        <v>172737</v>
      </c>
      <c r="C17" s="3">
        <v>993750</v>
      </c>
      <c r="D17" s="3">
        <v>111797</v>
      </c>
      <c r="E17" s="3">
        <v>142105</v>
      </c>
      <c r="F17" s="3">
        <v>172145</v>
      </c>
      <c r="G17" s="3">
        <v>5561</v>
      </c>
      <c r="H17" s="3">
        <v>2108</v>
      </c>
      <c r="I17" s="3">
        <v>291</v>
      </c>
      <c r="J17" s="3">
        <v>10544</v>
      </c>
      <c r="K17" s="14">
        <v>19195</v>
      </c>
    </row>
    <row r="18" spans="1:11" ht="12.75" customHeight="1">
      <c r="A18" s="13" t="s">
        <v>41</v>
      </c>
      <c r="B18" s="3">
        <v>136539</v>
      </c>
      <c r="C18" s="3">
        <v>379035</v>
      </c>
      <c r="D18" s="3">
        <v>24047</v>
      </c>
      <c r="E18" s="3">
        <v>38535</v>
      </c>
      <c r="F18" s="3">
        <v>39692</v>
      </c>
      <c r="G18" s="3">
        <v>67263</v>
      </c>
      <c r="H18" s="3">
        <v>15812</v>
      </c>
      <c r="I18" s="3">
        <v>10719</v>
      </c>
      <c r="J18" s="3">
        <v>56713</v>
      </c>
      <c r="K18" s="14">
        <v>74911</v>
      </c>
    </row>
    <row r="19" spans="1:11" ht="12.75" customHeight="1">
      <c r="A19" s="13" t="s">
        <v>84</v>
      </c>
      <c r="B19" s="3">
        <v>127231</v>
      </c>
      <c r="C19" s="3">
        <v>21960</v>
      </c>
      <c r="D19" s="3">
        <v>12721</v>
      </c>
      <c r="E19" s="3">
        <v>738</v>
      </c>
      <c r="F19" s="3">
        <v>15647</v>
      </c>
      <c r="G19" s="3">
        <v>1468</v>
      </c>
      <c r="H19" s="3">
        <v>1461</v>
      </c>
      <c r="I19" s="3">
        <v>454</v>
      </c>
      <c r="J19" s="3">
        <v>13460</v>
      </c>
      <c r="K19" s="14">
        <v>12207</v>
      </c>
    </row>
    <row r="20" spans="1:11" ht="12.75" customHeight="1">
      <c r="A20" s="13" t="s">
        <v>42</v>
      </c>
      <c r="B20" s="3">
        <v>120490</v>
      </c>
      <c r="C20" s="3">
        <v>360345</v>
      </c>
      <c r="D20" s="3">
        <v>36215</v>
      </c>
      <c r="E20" s="3">
        <v>42020</v>
      </c>
      <c r="F20" s="3">
        <v>59765</v>
      </c>
      <c r="G20" s="3">
        <v>92337</v>
      </c>
      <c r="H20" s="3">
        <v>32290</v>
      </c>
      <c r="I20" s="3">
        <v>3548</v>
      </c>
      <c r="J20" s="3">
        <v>27197</v>
      </c>
      <c r="K20" s="14">
        <v>14128</v>
      </c>
    </row>
    <row r="21" spans="1:11" ht="12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14"/>
    </row>
    <row r="22" spans="1:11" ht="12.75" customHeight="1">
      <c r="A22" s="11" t="s">
        <v>43</v>
      </c>
      <c r="B22" s="4">
        <f aca="true" t="shared" si="3" ref="B22:K22">SUM(B5-B14)</f>
        <v>62888</v>
      </c>
      <c r="C22" s="4">
        <f t="shared" si="3"/>
        <v>345723</v>
      </c>
      <c r="D22" s="25">
        <f t="shared" si="3"/>
        <v>10952</v>
      </c>
      <c r="E22" s="25">
        <f t="shared" si="3"/>
        <v>22750</v>
      </c>
      <c r="F22" s="25">
        <f t="shared" si="3"/>
        <v>10505</v>
      </c>
      <c r="G22" s="25">
        <f t="shared" si="3"/>
        <v>-38080</v>
      </c>
      <c r="H22" s="25">
        <f t="shared" si="3"/>
        <v>67850</v>
      </c>
      <c r="I22" s="25">
        <f t="shared" si="3"/>
        <v>2333</v>
      </c>
      <c r="J22" s="25">
        <f t="shared" si="3"/>
        <v>8482</v>
      </c>
      <c r="K22" s="29">
        <f t="shared" si="3"/>
        <v>1750</v>
      </c>
    </row>
    <row r="23" spans="1:11" ht="12.75" customHeight="1">
      <c r="A23" s="17"/>
      <c r="B23" s="3"/>
      <c r="C23" s="3"/>
      <c r="D23" s="3"/>
      <c r="E23" s="3"/>
      <c r="F23" s="3"/>
      <c r="G23" s="3"/>
      <c r="H23" s="3"/>
      <c r="I23" s="3"/>
      <c r="J23" s="3"/>
      <c r="K23" s="14"/>
    </row>
    <row r="24" spans="1:11" ht="12.75" customHeight="1">
      <c r="A24" s="67" t="s">
        <v>44</v>
      </c>
      <c r="B24" s="4">
        <v>319457</v>
      </c>
      <c r="C24" s="4">
        <v>115962</v>
      </c>
      <c r="D24" s="25">
        <v>3204</v>
      </c>
      <c r="E24" s="4">
        <v>607</v>
      </c>
      <c r="F24" s="4">
        <v>5504</v>
      </c>
      <c r="G24" s="4">
        <v>32468</v>
      </c>
      <c r="H24" s="4">
        <v>8275</v>
      </c>
      <c r="I24" s="4">
        <v>199</v>
      </c>
      <c r="J24" s="4">
        <v>9412</v>
      </c>
      <c r="K24" s="15">
        <v>1736</v>
      </c>
    </row>
    <row r="25" spans="1:11" ht="12.75" customHeight="1">
      <c r="A25" s="68"/>
      <c r="B25" s="3"/>
      <c r="C25" s="3"/>
      <c r="D25" s="3"/>
      <c r="E25" s="3"/>
      <c r="F25" s="3"/>
      <c r="G25" s="3"/>
      <c r="H25" s="3"/>
      <c r="I25" s="3"/>
      <c r="J25" s="3"/>
      <c r="K25" s="14"/>
    </row>
    <row r="26" spans="1:11" ht="12.75" customHeight="1">
      <c r="A26" s="11" t="s">
        <v>45</v>
      </c>
      <c r="B26" s="4">
        <v>94243</v>
      </c>
      <c r="C26" s="4">
        <v>147049</v>
      </c>
      <c r="D26" s="4">
        <v>18875</v>
      </c>
      <c r="E26" s="4">
        <v>4341</v>
      </c>
      <c r="F26" s="4">
        <v>22005</v>
      </c>
      <c r="G26" s="4">
        <v>9921</v>
      </c>
      <c r="H26" s="4">
        <v>7356</v>
      </c>
      <c r="I26" s="4">
        <v>1575</v>
      </c>
      <c r="J26" s="4">
        <v>6438</v>
      </c>
      <c r="K26" s="15">
        <v>7126</v>
      </c>
    </row>
    <row r="27" spans="1:11" ht="12.75" customHeight="1">
      <c r="A27" s="11"/>
      <c r="B27" s="4"/>
      <c r="C27" s="4"/>
      <c r="D27" s="4"/>
      <c r="E27" s="4"/>
      <c r="F27" s="4"/>
      <c r="G27" s="4"/>
      <c r="H27" s="4"/>
      <c r="I27" s="4"/>
      <c r="J27" s="4"/>
      <c r="K27" s="15"/>
    </row>
    <row r="28" spans="1:11" ht="12.75" customHeight="1">
      <c r="A28" s="11" t="s">
        <v>48</v>
      </c>
      <c r="B28" s="25">
        <f>SUM(B24-B26)</f>
        <v>225214</v>
      </c>
      <c r="C28" s="25">
        <f>SUM(C24-C26)</f>
        <v>-31087</v>
      </c>
      <c r="D28" s="25">
        <f aca="true" t="shared" si="4" ref="D28:K28">SUM(D24-D26)</f>
        <v>-15671</v>
      </c>
      <c r="E28" s="25">
        <f t="shared" si="4"/>
        <v>-3734</v>
      </c>
      <c r="F28" s="25">
        <f t="shared" si="4"/>
        <v>-16501</v>
      </c>
      <c r="G28" s="25">
        <f t="shared" si="4"/>
        <v>22547</v>
      </c>
      <c r="H28" s="25">
        <f t="shared" si="4"/>
        <v>919</v>
      </c>
      <c r="I28" s="25">
        <f t="shared" si="4"/>
        <v>-1376</v>
      </c>
      <c r="J28" s="25">
        <f t="shared" si="4"/>
        <v>2974</v>
      </c>
      <c r="K28" s="29">
        <f t="shared" si="4"/>
        <v>-5390</v>
      </c>
    </row>
    <row r="29" spans="1:11" ht="12.7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14"/>
    </row>
    <row r="30" spans="1:11" ht="12.75" customHeight="1">
      <c r="A30" s="11" t="s">
        <v>46</v>
      </c>
      <c r="B30" s="4">
        <v>5220</v>
      </c>
      <c r="C30" s="4">
        <v>3707</v>
      </c>
      <c r="D30" s="4">
        <v>3795</v>
      </c>
      <c r="E30" s="4">
        <v>20</v>
      </c>
      <c r="F30" s="4">
        <v>1121</v>
      </c>
      <c r="G30" s="4">
        <v>1205</v>
      </c>
      <c r="H30" s="4">
        <v>71</v>
      </c>
      <c r="I30" s="4">
        <v>615</v>
      </c>
      <c r="J30" s="4">
        <v>21353</v>
      </c>
      <c r="K30" s="15">
        <v>15314</v>
      </c>
    </row>
    <row r="31" spans="1:11" ht="12.75" customHeight="1">
      <c r="A31" s="11"/>
      <c r="B31" s="4"/>
      <c r="C31" s="4"/>
      <c r="D31" s="4"/>
      <c r="E31" s="4"/>
      <c r="F31" s="4"/>
      <c r="G31" s="4"/>
      <c r="H31" s="4"/>
      <c r="I31" s="4"/>
      <c r="J31" s="4"/>
      <c r="K31" s="15"/>
    </row>
    <row r="32" spans="1:11" ht="12.75" customHeight="1">
      <c r="A32" s="11" t="s">
        <v>47</v>
      </c>
      <c r="B32" s="4">
        <v>7467</v>
      </c>
      <c r="C32" s="4">
        <v>48914</v>
      </c>
      <c r="D32" s="4">
        <v>3089</v>
      </c>
      <c r="E32" s="4">
        <v>2545</v>
      </c>
      <c r="F32" s="4">
        <v>1480</v>
      </c>
      <c r="G32" s="4">
        <v>9678</v>
      </c>
      <c r="H32" s="4">
        <v>27832</v>
      </c>
      <c r="I32" s="4">
        <v>23</v>
      </c>
      <c r="J32" s="4">
        <v>17717</v>
      </c>
      <c r="K32" s="15">
        <v>11061</v>
      </c>
    </row>
    <row r="33" spans="1:11" ht="12.75" customHeight="1">
      <c r="A33" s="11"/>
      <c r="B33" s="4"/>
      <c r="C33" s="4"/>
      <c r="D33" s="4"/>
      <c r="E33" s="4"/>
      <c r="F33" s="4"/>
      <c r="G33" s="4"/>
      <c r="H33" s="4"/>
      <c r="I33" s="4"/>
      <c r="J33" s="4"/>
      <c r="K33" s="15"/>
    </row>
    <row r="34" spans="1:11" ht="12.75" customHeight="1">
      <c r="A34" s="11" t="s">
        <v>49</v>
      </c>
      <c r="B34" s="25">
        <f>B30-B32</f>
        <v>-2247</v>
      </c>
      <c r="C34" s="25">
        <f>C30-C32</f>
        <v>-45207</v>
      </c>
      <c r="D34" s="25">
        <f aca="true" t="shared" si="5" ref="D34:K34">D30-D32</f>
        <v>706</v>
      </c>
      <c r="E34" s="25">
        <f t="shared" si="5"/>
        <v>-2525</v>
      </c>
      <c r="F34" s="25">
        <f t="shared" si="5"/>
        <v>-359</v>
      </c>
      <c r="G34" s="25">
        <f t="shared" si="5"/>
        <v>-8473</v>
      </c>
      <c r="H34" s="25">
        <f t="shared" si="5"/>
        <v>-27761</v>
      </c>
      <c r="I34" s="25">
        <f t="shared" si="5"/>
        <v>592</v>
      </c>
      <c r="J34" s="25">
        <f t="shared" si="5"/>
        <v>3636</v>
      </c>
      <c r="K34" s="29">
        <f t="shared" si="5"/>
        <v>4253</v>
      </c>
    </row>
    <row r="35" spans="1:11" ht="12.7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14"/>
    </row>
    <row r="36" spans="1:11" ht="12.75" customHeight="1">
      <c r="A36" s="11" t="s">
        <v>85</v>
      </c>
      <c r="B36" s="4">
        <f>SUM(B22+B24+B30-B26-B32)</f>
        <v>285855</v>
      </c>
      <c r="C36" s="4">
        <f>SUM(C22+C24+C30-C26-C32)</f>
        <v>269429</v>
      </c>
      <c r="D36" s="25">
        <f aca="true" t="shared" si="6" ref="D36:K36">SUM(D22+D24+D30-D26-D32)</f>
        <v>-4013</v>
      </c>
      <c r="E36" s="25">
        <f t="shared" si="6"/>
        <v>16491</v>
      </c>
      <c r="F36" s="25">
        <f t="shared" si="6"/>
        <v>-6355</v>
      </c>
      <c r="G36" s="25">
        <f t="shared" si="6"/>
        <v>-24006</v>
      </c>
      <c r="H36" s="25">
        <f t="shared" si="6"/>
        <v>41008</v>
      </c>
      <c r="I36" s="25">
        <f t="shared" si="6"/>
        <v>1549</v>
      </c>
      <c r="J36" s="25">
        <f t="shared" si="6"/>
        <v>15092</v>
      </c>
      <c r="K36" s="29">
        <f t="shared" si="6"/>
        <v>613</v>
      </c>
    </row>
    <row r="37" spans="1:11" ht="12.75" customHeight="1">
      <c r="A37" s="11"/>
      <c r="B37" s="4"/>
      <c r="C37" s="4"/>
      <c r="D37" s="25"/>
      <c r="E37" s="25"/>
      <c r="F37" s="25"/>
      <c r="G37" s="25"/>
      <c r="H37" s="25"/>
      <c r="I37" s="25"/>
      <c r="J37" s="25"/>
      <c r="K37" s="29"/>
    </row>
    <row r="38" spans="1:11" ht="12.75" customHeight="1">
      <c r="A38" s="55" t="s">
        <v>86</v>
      </c>
      <c r="B38" s="54">
        <v>8874</v>
      </c>
      <c r="C38" s="53"/>
      <c r="D38" s="54"/>
      <c r="E38" s="54">
        <v>1835</v>
      </c>
      <c r="F38" s="54"/>
      <c r="G38" s="54"/>
      <c r="H38" s="54">
        <v>4298</v>
      </c>
      <c r="I38" s="54">
        <v>67</v>
      </c>
      <c r="J38" s="54">
        <v>1590</v>
      </c>
      <c r="K38" s="69">
        <v>208</v>
      </c>
    </row>
    <row r="39" spans="1:11" ht="12.75" customHeight="1">
      <c r="A39" s="55" t="s">
        <v>89</v>
      </c>
      <c r="B39" s="53">
        <v>5921</v>
      </c>
      <c r="C39" s="53">
        <v>18</v>
      </c>
      <c r="D39" s="54">
        <v>48</v>
      </c>
      <c r="E39" s="54">
        <v>17</v>
      </c>
      <c r="F39" s="54">
        <v>21</v>
      </c>
      <c r="G39" s="54">
        <v>51</v>
      </c>
      <c r="H39" s="54">
        <v>49</v>
      </c>
      <c r="I39" s="54"/>
      <c r="J39" s="54">
        <v>155</v>
      </c>
      <c r="K39" s="69">
        <v>-84</v>
      </c>
    </row>
    <row r="40" spans="1:11" ht="12.75" customHeight="1">
      <c r="A40" s="11"/>
      <c r="B40" s="4"/>
      <c r="C40" s="4"/>
      <c r="D40" s="25"/>
      <c r="E40" s="25"/>
      <c r="F40" s="25"/>
      <c r="G40" s="25"/>
      <c r="H40" s="25"/>
      <c r="I40" s="25"/>
      <c r="J40" s="25"/>
      <c r="K40" s="29"/>
    </row>
    <row r="41" spans="1:11" ht="12.75" customHeight="1" thickBot="1">
      <c r="A41" s="19" t="s">
        <v>88</v>
      </c>
      <c r="B41" s="20">
        <f aca="true" t="shared" si="7" ref="B41:J41">SUM(B36-B38+B39)</f>
        <v>282902</v>
      </c>
      <c r="C41" s="20">
        <f t="shared" si="7"/>
        <v>269447</v>
      </c>
      <c r="D41" s="26">
        <f t="shared" si="7"/>
        <v>-3965</v>
      </c>
      <c r="E41" s="26">
        <f t="shared" si="7"/>
        <v>14673</v>
      </c>
      <c r="F41" s="26">
        <f t="shared" si="7"/>
        <v>-6334</v>
      </c>
      <c r="G41" s="26">
        <f t="shared" si="7"/>
        <v>-23955</v>
      </c>
      <c r="H41" s="26">
        <f t="shared" si="7"/>
        <v>36759</v>
      </c>
      <c r="I41" s="26">
        <f t="shared" si="7"/>
        <v>1482</v>
      </c>
      <c r="J41" s="26">
        <f t="shared" si="7"/>
        <v>13657</v>
      </c>
      <c r="K41" s="30">
        <f>SUM(K36-K38+K39)</f>
        <v>321</v>
      </c>
    </row>
    <row r="42" spans="1:11" ht="12.75" customHeight="1">
      <c r="A42" s="7"/>
      <c r="B42" s="9"/>
      <c r="C42" s="9"/>
      <c r="D42" s="52"/>
      <c r="E42" s="52"/>
      <c r="F42" s="52"/>
      <c r="G42" s="52"/>
      <c r="H42" s="52"/>
      <c r="I42" s="52"/>
      <c r="J42" s="52"/>
      <c r="K42" s="52"/>
    </row>
    <row r="43" spans="1:9" ht="16.5" customHeight="1">
      <c r="A43" s="72" t="s">
        <v>78</v>
      </c>
      <c r="B43" s="72"/>
      <c r="C43" s="72"/>
      <c r="D43" s="72"/>
      <c r="E43" s="72"/>
      <c r="F43" s="72"/>
      <c r="G43" s="72"/>
      <c r="H43" s="72"/>
      <c r="I43" s="46"/>
    </row>
    <row r="44" spans="1:5" ht="15.75" thickBot="1">
      <c r="A44" s="1"/>
      <c r="B44" s="1"/>
      <c r="C44" s="39"/>
      <c r="D44" s="31" t="s">
        <v>13</v>
      </c>
      <c r="E44" s="2"/>
    </row>
    <row r="45" spans="1:5" ht="21">
      <c r="A45" s="10"/>
      <c r="B45" s="51" t="s">
        <v>10</v>
      </c>
      <c r="C45" s="62" t="s">
        <v>11</v>
      </c>
      <c r="D45" s="63" t="s">
        <v>12</v>
      </c>
      <c r="E45" s="6"/>
    </row>
    <row r="46" spans="1:7" ht="12.75" customHeight="1">
      <c r="A46" s="11" t="s">
        <v>32</v>
      </c>
      <c r="B46" s="5">
        <f>SUM(B48+B50+B51+B53)</f>
        <v>6846230</v>
      </c>
      <c r="C46" s="5">
        <f>SUM(C48+C50+C51+C53)</f>
        <v>1852809</v>
      </c>
      <c r="D46" s="12">
        <f>SUM(D48+D50+D51+D53)</f>
        <v>876034</v>
      </c>
      <c r="E46" s="7"/>
      <c r="G46" s="41"/>
    </row>
    <row r="47" spans="1:5" ht="12.75" customHeight="1">
      <c r="A47" s="13"/>
      <c r="B47" s="3"/>
      <c r="C47" s="3"/>
      <c r="D47" s="14"/>
      <c r="E47" s="8"/>
    </row>
    <row r="48" spans="1:5" ht="12.75" customHeight="1">
      <c r="A48" s="11" t="s">
        <v>33</v>
      </c>
      <c r="B48" s="4">
        <f>SUM(B49:B49)</f>
        <v>6719221</v>
      </c>
      <c r="C48" s="4">
        <f>SUM(C49:C49)</f>
        <v>1850645</v>
      </c>
      <c r="D48" s="15">
        <f>SUM(D49:D49)</f>
        <v>876034</v>
      </c>
      <c r="E48" s="8"/>
    </row>
    <row r="49" spans="1:5" ht="12.75" customHeight="1">
      <c r="A49" s="13" t="s">
        <v>33</v>
      </c>
      <c r="B49" s="3">
        <v>6719221</v>
      </c>
      <c r="C49" s="3">
        <v>1850645</v>
      </c>
      <c r="D49" s="14">
        <v>876034</v>
      </c>
      <c r="E49" s="8"/>
    </row>
    <row r="50" spans="1:5" ht="12.75" customHeight="1">
      <c r="A50" s="13" t="s">
        <v>34</v>
      </c>
      <c r="B50" s="3"/>
      <c r="C50" s="3"/>
      <c r="D50" s="14"/>
      <c r="E50" s="8"/>
    </row>
    <row r="51" spans="1:5" ht="12.75" customHeight="1">
      <c r="A51" s="13" t="s">
        <v>36</v>
      </c>
      <c r="B51" s="3"/>
      <c r="C51" s="3"/>
      <c r="D51" s="14"/>
      <c r="E51" s="8"/>
    </row>
    <row r="52" spans="1:5" ht="12.75" customHeight="1">
      <c r="A52" s="13" t="s">
        <v>35</v>
      </c>
      <c r="B52" s="3"/>
      <c r="C52" s="3"/>
      <c r="D52" s="14"/>
      <c r="E52" s="8"/>
    </row>
    <row r="53" spans="1:5" ht="12.75" customHeight="1">
      <c r="A53" s="13" t="s">
        <v>37</v>
      </c>
      <c r="B53" s="3">
        <v>127009</v>
      </c>
      <c r="C53" s="3">
        <v>2164</v>
      </c>
      <c r="D53" s="14"/>
      <c r="E53" s="9"/>
    </row>
    <row r="54" spans="1:5" ht="12.75" customHeight="1">
      <c r="A54" s="13"/>
      <c r="B54" s="3"/>
      <c r="C54" s="3"/>
      <c r="D54" s="14"/>
      <c r="E54" s="8"/>
    </row>
    <row r="55" spans="1:5" ht="12.75" customHeight="1">
      <c r="A55" s="11" t="s">
        <v>38</v>
      </c>
      <c r="B55" s="4">
        <f>SUM(B57:B61)</f>
        <v>5896142</v>
      </c>
      <c r="C55" s="4">
        <f>SUM(C57:C61)</f>
        <v>1824625</v>
      </c>
      <c r="D55" s="15">
        <f>SUM(D57:D61)</f>
        <v>798747</v>
      </c>
      <c r="E55" s="8"/>
    </row>
    <row r="56" spans="1:5" ht="12.75" customHeight="1">
      <c r="A56" s="13"/>
      <c r="B56" s="3"/>
      <c r="C56" s="3"/>
      <c r="D56" s="14"/>
      <c r="E56" s="8"/>
    </row>
    <row r="57" spans="1:5" ht="12.75" customHeight="1">
      <c r="A57" s="13" t="s">
        <v>39</v>
      </c>
      <c r="B57" s="3">
        <v>4620328</v>
      </c>
      <c r="C57" s="3">
        <v>1514824</v>
      </c>
      <c r="D57" s="14">
        <v>588389</v>
      </c>
      <c r="E57" s="8"/>
    </row>
    <row r="58" spans="1:5" ht="12.75" customHeight="1">
      <c r="A58" s="13" t="s">
        <v>40</v>
      </c>
      <c r="B58" s="3">
        <v>118043</v>
      </c>
      <c r="C58" s="3"/>
      <c r="D58" s="14">
        <v>10883</v>
      </c>
      <c r="E58" s="8"/>
    </row>
    <row r="59" spans="1:5" ht="12.75" customHeight="1">
      <c r="A59" s="13" t="s">
        <v>41</v>
      </c>
      <c r="B59" s="3">
        <v>582578</v>
      </c>
      <c r="C59" s="3">
        <v>172373</v>
      </c>
      <c r="D59" s="14">
        <v>97331</v>
      </c>
      <c r="E59" s="8"/>
    </row>
    <row r="60" spans="1:5" ht="12.75" customHeight="1">
      <c r="A60" s="13" t="s">
        <v>84</v>
      </c>
      <c r="B60" s="3">
        <v>15267</v>
      </c>
      <c r="C60" s="3">
        <v>9371</v>
      </c>
      <c r="D60" s="14">
        <v>8032</v>
      </c>
      <c r="E60" s="8"/>
    </row>
    <row r="61" spans="1:5" ht="12.75" customHeight="1">
      <c r="A61" s="13" t="s">
        <v>42</v>
      </c>
      <c r="B61" s="3">
        <v>559926</v>
      </c>
      <c r="C61" s="3">
        <v>128057</v>
      </c>
      <c r="D61" s="14">
        <v>94112</v>
      </c>
      <c r="E61" s="8"/>
    </row>
    <row r="62" spans="1:5" ht="12.75" customHeight="1">
      <c r="A62" s="13"/>
      <c r="B62" s="3"/>
      <c r="C62" s="3"/>
      <c r="D62" s="14"/>
      <c r="E62" s="8"/>
    </row>
    <row r="63" spans="1:5" ht="12.75" customHeight="1">
      <c r="A63" s="11" t="s">
        <v>43</v>
      </c>
      <c r="B63" s="4">
        <f>SUM(B46-B55)</f>
        <v>950088</v>
      </c>
      <c r="C63" s="25">
        <f>SUM(C46-C55)</f>
        <v>28184</v>
      </c>
      <c r="D63" s="15">
        <f>SUM(D46-D55)</f>
        <v>77287</v>
      </c>
      <c r="E63" s="8"/>
    </row>
    <row r="64" spans="1:5" ht="12.75" customHeight="1">
      <c r="A64" s="17"/>
      <c r="B64" s="3"/>
      <c r="C64" s="3"/>
      <c r="D64" s="14"/>
      <c r="E64" s="8"/>
    </row>
    <row r="65" spans="1:5" ht="12.75" customHeight="1">
      <c r="A65" s="22" t="s">
        <v>44</v>
      </c>
      <c r="B65" s="4">
        <v>396916</v>
      </c>
      <c r="C65" s="4">
        <v>11755</v>
      </c>
      <c r="D65" s="15">
        <v>175</v>
      </c>
      <c r="E65" s="9"/>
    </row>
    <row r="66" spans="1:5" ht="12.75" customHeight="1">
      <c r="A66" s="16"/>
      <c r="B66" s="3"/>
      <c r="C66" s="3"/>
      <c r="D66" s="14"/>
      <c r="E66" s="8"/>
    </row>
    <row r="67" spans="1:5" ht="12.75" customHeight="1">
      <c r="A67" s="11" t="s">
        <v>45</v>
      </c>
      <c r="B67" s="4">
        <v>277052</v>
      </c>
      <c r="C67" s="4">
        <v>0</v>
      </c>
      <c r="D67" s="15">
        <v>15540</v>
      </c>
      <c r="E67" s="8"/>
    </row>
    <row r="68" spans="1:7" ht="12.75" customHeight="1">
      <c r="A68" s="11"/>
      <c r="B68" s="3"/>
      <c r="C68" s="3"/>
      <c r="D68" s="14"/>
      <c r="E68" s="8"/>
      <c r="G68" s="41"/>
    </row>
    <row r="69" spans="1:5" ht="12.75" customHeight="1">
      <c r="A69" s="11" t="s">
        <v>48</v>
      </c>
      <c r="B69" s="25">
        <f>SUM(B65-B67)</f>
        <v>119864</v>
      </c>
      <c r="C69" s="25">
        <f>SUM(C65-C67)</f>
        <v>11755</v>
      </c>
      <c r="D69" s="29">
        <f>SUM(D65-D67)</f>
        <v>-15365</v>
      </c>
      <c r="E69" s="8"/>
    </row>
    <row r="70" spans="1:5" ht="12.75" customHeight="1">
      <c r="A70" s="13"/>
      <c r="B70" s="3"/>
      <c r="C70" s="3"/>
      <c r="D70" s="14"/>
      <c r="E70" s="8"/>
    </row>
    <row r="71" spans="1:5" ht="12.75" customHeight="1">
      <c r="A71" s="11" t="s">
        <v>46</v>
      </c>
      <c r="B71" s="4">
        <v>235619</v>
      </c>
      <c r="C71" s="4">
        <v>0</v>
      </c>
      <c r="D71" s="15">
        <v>5346</v>
      </c>
      <c r="E71" s="9"/>
    </row>
    <row r="72" spans="1:5" ht="12.75" customHeight="1">
      <c r="A72" s="11"/>
      <c r="B72" s="3"/>
      <c r="C72" s="3"/>
      <c r="D72" s="14"/>
      <c r="E72" s="8"/>
    </row>
    <row r="73" spans="1:5" ht="12.75" customHeight="1">
      <c r="A73" s="11" t="s">
        <v>47</v>
      </c>
      <c r="B73" s="27">
        <v>361475</v>
      </c>
      <c r="C73" s="27">
        <v>0</v>
      </c>
      <c r="D73" s="28">
        <v>84287</v>
      </c>
      <c r="E73" s="9"/>
    </row>
    <row r="74" spans="1:4" ht="12.75">
      <c r="A74" s="11"/>
      <c r="B74" s="43"/>
      <c r="C74" s="43"/>
      <c r="D74" s="44"/>
    </row>
    <row r="75" spans="1:4" ht="12.75">
      <c r="A75" s="11" t="s">
        <v>49</v>
      </c>
      <c r="B75" s="25">
        <f>SUM(B71-B73)</f>
        <v>-125856</v>
      </c>
      <c r="C75" s="25">
        <f>SUM(C71-C73)</f>
        <v>0</v>
      </c>
      <c r="D75" s="29">
        <f>SUM(D71-D73)</f>
        <v>-78941</v>
      </c>
    </row>
    <row r="76" spans="1:4" ht="12.75">
      <c r="A76" s="13"/>
      <c r="B76" s="43"/>
      <c r="C76" s="43"/>
      <c r="D76" s="44"/>
    </row>
    <row r="77" spans="1:4" ht="12.75">
      <c r="A77" s="11" t="s">
        <v>85</v>
      </c>
      <c r="B77" s="25">
        <f>B63+B65+B71-B67-B73</f>
        <v>944096</v>
      </c>
      <c r="C77" s="25">
        <f>C63+C65+C71-C67-C73</f>
        <v>39939</v>
      </c>
      <c r="D77" s="29">
        <f>D63+D65+D71-D67-D73</f>
        <v>-17019</v>
      </c>
    </row>
    <row r="78" spans="1:4" ht="12.75">
      <c r="A78" s="11"/>
      <c r="B78" s="43"/>
      <c r="C78" s="43"/>
      <c r="D78" s="44"/>
    </row>
    <row r="79" spans="1:4" ht="12.75">
      <c r="A79" s="55" t="s">
        <v>86</v>
      </c>
      <c r="B79" s="56">
        <v>212250</v>
      </c>
      <c r="C79" s="56">
        <v>3948</v>
      </c>
      <c r="D79" s="60"/>
    </row>
    <row r="80" spans="1:4" ht="12.75">
      <c r="A80" s="55" t="s">
        <v>87</v>
      </c>
      <c r="B80" s="57"/>
      <c r="C80" s="57"/>
      <c r="D80" s="58"/>
    </row>
    <row r="81" spans="1:4" ht="12.75">
      <c r="A81" s="11"/>
      <c r="B81" s="43"/>
      <c r="C81" s="43"/>
      <c r="D81" s="44"/>
    </row>
    <row r="82" spans="1:4" ht="13.5" thickBot="1">
      <c r="A82" s="19" t="s">
        <v>88</v>
      </c>
      <c r="B82" s="59">
        <f>SUM(B77-B79+B80)</f>
        <v>731846</v>
      </c>
      <c r="C82" s="59">
        <f>SUM(C77-C79+C80)</f>
        <v>35991</v>
      </c>
      <c r="D82" s="64">
        <f>SUM(D77-D79+D80)</f>
        <v>-17019</v>
      </c>
    </row>
  </sheetData>
  <sheetProtection/>
  <mergeCells count="3">
    <mergeCell ref="A1:H1"/>
    <mergeCell ref="A2:H2"/>
    <mergeCell ref="A43:H43"/>
  </mergeCells>
  <printOptions/>
  <pageMargins left="0.75" right="0.75" top="0.39" bottom="0.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33.7109375" style="38" customWidth="1"/>
    <col min="2" max="2" width="10.7109375" style="38" customWidth="1"/>
    <col min="3" max="3" width="9.8515625" style="38" customWidth="1"/>
    <col min="4" max="4" width="9.57421875" style="38" customWidth="1"/>
    <col min="5" max="5" width="9.140625" style="38" customWidth="1"/>
    <col min="6" max="6" width="9.421875" style="38" customWidth="1"/>
    <col min="7" max="8" width="9.28125" style="38" customWidth="1"/>
    <col min="9" max="9" width="9.140625" style="38" customWidth="1"/>
    <col min="10" max="10" width="12.28125" style="38" customWidth="1"/>
    <col min="11" max="11" width="10.7109375" style="38" customWidth="1"/>
    <col min="12" max="16384" width="9.140625" style="38" customWidth="1"/>
  </cols>
  <sheetData>
    <row r="1" spans="1:9" ht="14.25" customHeight="1">
      <c r="A1" s="72" t="s">
        <v>81</v>
      </c>
      <c r="B1" s="72"/>
      <c r="C1" s="72"/>
      <c r="D1" s="72"/>
      <c r="E1" s="72"/>
      <c r="F1" s="72"/>
      <c r="G1" s="72"/>
      <c r="H1" s="72"/>
      <c r="I1" s="46"/>
    </row>
    <row r="2" spans="1:11" ht="12.75" customHeight="1" thickBot="1">
      <c r="A2" s="1"/>
      <c r="B2" s="1"/>
      <c r="C2" s="39"/>
      <c r="D2" s="39"/>
      <c r="E2" s="2"/>
      <c r="F2" s="40"/>
      <c r="G2" s="40"/>
      <c r="H2" s="40"/>
      <c r="I2" s="40"/>
      <c r="K2" s="42" t="s">
        <v>0</v>
      </c>
    </row>
    <row r="3" spans="1:11" ht="16.5" customHeight="1">
      <c r="A3" s="10"/>
      <c r="B3" s="65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 t="s">
        <v>76</v>
      </c>
      <c r="J3" s="62" t="s">
        <v>8</v>
      </c>
      <c r="K3" s="63" t="s">
        <v>9</v>
      </c>
    </row>
    <row r="4" spans="1:11" ht="12.75" customHeight="1">
      <c r="A4" s="11" t="s">
        <v>18</v>
      </c>
      <c r="B4" s="5">
        <f>SUM(B6+B12+B20)</f>
        <v>3241332</v>
      </c>
      <c r="C4" s="5">
        <f>SUM(C6+C12+C20)</f>
        <v>2344403</v>
      </c>
      <c r="D4" s="5">
        <f>SUM(D6+D12+D20)</f>
        <v>214158</v>
      </c>
      <c r="E4" s="5">
        <f>SUM(E6+E12+E20)</f>
        <v>121882</v>
      </c>
      <c r="F4" s="5">
        <f>SUM(F6+F12+F20)</f>
        <v>263700</v>
      </c>
      <c r="G4" s="5">
        <f>SUM(G6+G12)</f>
        <v>382962</v>
      </c>
      <c r="H4" s="5">
        <f>SUM(H6+H12)</f>
        <v>240508</v>
      </c>
      <c r="I4" s="5">
        <f>SUM(I6+I12)</f>
        <v>24821</v>
      </c>
      <c r="J4" s="5">
        <f>SUM(J6+J12)</f>
        <v>430487</v>
      </c>
      <c r="K4" s="12">
        <f>SUM(K6+K12)</f>
        <v>420394</v>
      </c>
    </row>
    <row r="5" spans="1:11" ht="12.7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14"/>
    </row>
    <row r="6" spans="1:11" ht="12.75" customHeight="1">
      <c r="A6" s="11" t="s">
        <v>14</v>
      </c>
      <c r="B6" s="4">
        <f>SUM(B7:B10)</f>
        <v>2488499</v>
      </c>
      <c r="C6" s="4">
        <f aca="true" t="shared" si="0" ref="C6:K6">SUM(C7:C10)</f>
        <v>114696</v>
      </c>
      <c r="D6" s="4">
        <f>SUM(D7:D10)</f>
        <v>76033</v>
      </c>
      <c r="E6" s="4">
        <f t="shared" si="0"/>
        <v>2080</v>
      </c>
      <c r="F6" s="4">
        <f t="shared" si="0"/>
        <v>73312</v>
      </c>
      <c r="G6" s="4">
        <f t="shared" si="0"/>
        <v>4897</v>
      </c>
      <c r="H6" s="4">
        <f t="shared" si="0"/>
        <v>4108</v>
      </c>
      <c r="I6" s="4">
        <f t="shared" si="0"/>
        <v>2153</v>
      </c>
      <c r="J6" s="4">
        <f t="shared" si="0"/>
        <v>113658</v>
      </c>
      <c r="K6" s="15">
        <f t="shared" si="0"/>
        <v>283061</v>
      </c>
    </row>
    <row r="7" spans="1:11" ht="12.75" customHeight="1">
      <c r="A7" s="13" t="s">
        <v>90</v>
      </c>
      <c r="B7" s="3">
        <v>1445</v>
      </c>
      <c r="C7" s="3">
        <v>234</v>
      </c>
      <c r="D7" s="3"/>
      <c r="E7" s="3">
        <v>297</v>
      </c>
      <c r="F7" s="3">
        <v>10</v>
      </c>
      <c r="G7" s="3">
        <v>4</v>
      </c>
      <c r="H7" s="3"/>
      <c r="I7" s="3"/>
      <c r="J7" s="3"/>
      <c r="K7" s="14">
        <v>118</v>
      </c>
    </row>
    <row r="8" spans="1:11" ht="12.75" customHeight="1">
      <c r="A8" s="13" t="s">
        <v>91</v>
      </c>
      <c r="B8" s="3">
        <v>714823</v>
      </c>
      <c r="C8" s="3">
        <v>114462</v>
      </c>
      <c r="D8" s="3">
        <v>76033</v>
      </c>
      <c r="E8" s="3">
        <v>1783</v>
      </c>
      <c r="F8" s="3">
        <v>73302</v>
      </c>
      <c r="G8" s="3">
        <v>4893</v>
      </c>
      <c r="H8" s="3">
        <v>4108</v>
      </c>
      <c r="I8" s="3">
        <v>2153</v>
      </c>
      <c r="J8" s="3">
        <v>112900</v>
      </c>
      <c r="K8" s="14">
        <v>186804</v>
      </c>
    </row>
    <row r="9" spans="1:11" ht="12.75" customHeight="1">
      <c r="A9" s="13" t="s">
        <v>92</v>
      </c>
      <c r="B9" s="3">
        <v>592945</v>
      </c>
      <c r="C9" s="3"/>
      <c r="D9" s="3"/>
      <c r="E9" s="3"/>
      <c r="F9" s="3"/>
      <c r="G9" s="3"/>
      <c r="H9" s="3"/>
      <c r="I9" s="3"/>
      <c r="J9" s="3"/>
      <c r="K9" s="14">
        <v>95864</v>
      </c>
    </row>
    <row r="10" spans="1:11" ht="12.75" customHeight="1">
      <c r="A10" s="13" t="s">
        <v>93</v>
      </c>
      <c r="B10" s="48">
        <v>1179286</v>
      </c>
      <c r="C10" s="3"/>
      <c r="D10" s="3"/>
      <c r="E10" s="3"/>
      <c r="F10" s="3"/>
      <c r="G10" s="3"/>
      <c r="H10" s="3"/>
      <c r="I10" s="3"/>
      <c r="J10" s="3">
        <v>758</v>
      </c>
      <c r="K10" s="14">
        <v>275</v>
      </c>
    </row>
    <row r="11" spans="1:11" ht="12.7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14"/>
    </row>
    <row r="12" spans="1:11" ht="12.75" customHeight="1">
      <c r="A12" s="11" t="s">
        <v>15</v>
      </c>
      <c r="B12" s="4">
        <f aca="true" t="shared" si="1" ref="B12:K12">SUM(B13:B18)</f>
        <v>752833</v>
      </c>
      <c r="C12" s="4">
        <f t="shared" si="1"/>
        <v>2229707</v>
      </c>
      <c r="D12" s="4">
        <f t="shared" si="1"/>
        <v>138125</v>
      </c>
      <c r="E12" s="4">
        <f t="shared" si="1"/>
        <v>119802</v>
      </c>
      <c r="F12" s="4">
        <f t="shared" si="1"/>
        <v>190388</v>
      </c>
      <c r="G12" s="4">
        <f t="shared" si="1"/>
        <v>378065</v>
      </c>
      <c r="H12" s="4">
        <f t="shared" si="1"/>
        <v>236400</v>
      </c>
      <c r="I12" s="4">
        <f t="shared" si="1"/>
        <v>22668</v>
      </c>
      <c r="J12" s="4">
        <f t="shared" si="1"/>
        <v>316829</v>
      </c>
      <c r="K12" s="15">
        <f t="shared" si="1"/>
        <v>137333</v>
      </c>
    </row>
    <row r="13" spans="1:11" ht="12.75" customHeight="1">
      <c r="A13" s="13" t="s">
        <v>30</v>
      </c>
      <c r="B13" s="3">
        <v>4851</v>
      </c>
      <c r="C13" s="3">
        <v>643640</v>
      </c>
      <c r="D13" s="3">
        <v>68029</v>
      </c>
      <c r="E13" s="3">
        <v>32626</v>
      </c>
      <c r="F13" s="3">
        <v>66042</v>
      </c>
      <c r="G13" s="3">
        <v>181608</v>
      </c>
      <c r="H13" s="3">
        <v>88872</v>
      </c>
      <c r="I13" s="3">
        <v>13940</v>
      </c>
      <c r="J13" s="3">
        <v>55595</v>
      </c>
      <c r="K13" s="14">
        <v>83220</v>
      </c>
    </row>
    <row r="14" spans="1:11" ht="12.75" customHeight="1">
      <c r="A14" s="13" t="s">
        <v>107</v>
      </c>
      <c r="B14" s="3">
        <v>261525</v>
      </c>
      <c r="C14" s="3">
        <v>955023</v>
      </c>
      <c r="D14" s="3">
        <v>50828</v>
      </c>
      <c r="E14" s="3">
        <v>85779</v>
      </c>
      <c r="F14" s="3">
        <v>81910</v>
      </c>
      <c r="G14" s="3">
        <v>5522</v>
      </c>
      <c r="H14" s="3">
        <v>135821</v>
      </c>
      <c r="I14" s="3">
        <v>6939</v>
      </c>
      <c r="J14" s="3">
        <v>184290</v>
      </c>
      <c r="K14" s="14">
        <v>30264</v>
      </c>
    </row>
    <row r="15" spans="1:11" ht="12.75" customHeight="1">
      <c r="A15" s="13" t="s">
        <v>94</v>
      </c>
      <c r="B15" s="3"/>
      <c r="C15" s="3">
        <v>9680</v>
      </c>
      <c r="D15" s="3">
        <v>1729</v>
      </c>
      <c r="E15" s="3"/>
      <c r="F15" s="3">
        <v>1</v>
      </c>
      <c r="G15" s="3">
        <v>2897</v>
      </c>
      <c r="H15" s="3">
        <v>1592</v>
      </c>
      <c r="I15" s="3">
        <v>15</v>
      </c>
      <c r="J15" s="3"/>
      <c r="K15" s="14"/>
    </row>
    <row r="16" spans="1:11" ht="12.75" customHeight="1">
      <c r="A16" s="13" t="s">
        <v>95</v>
      </c>
      <c r="B16" s="3">
        <v>471878</v>
      </c>
      <c r="C16" s="3">
        <v>432543</v>
      </c>
      <c r="D16" s="3"/>
      <c r="E16" s="3"/>
      <c r="F16" s="3">
        <v>5275</v>
      </c>
      <c r="G16" s="3">
        <v>162435</v>
      </c>
      <c r="H16" s="3"/>
      <c r="I16" s="3"/>
      <c r="J16" s="3">
        <v>68574</v>
      </c>
      <c r="K16" s="14">
        <v>2281</v>
      </c>
    </row>
    <row r="17" spans="1:11" ht="12.75" customHeight="1">
      <c r="A17" s="13" t="s">
        <v>31</v>
      </c>
      <c r="B17" s="3">
        <v>10230</v>
      </c>
      <c r="C17" s="3">
        <v>181462</v>
      </c>
      <c r="D17" s="3">
        <v>15493</v>
      </c>
      <c r="E17" s="3">
        <v>1396</v>
      </c>
      <c r="F17" s="3">
        <v>33651</v>
      </c>
      <c r="G17" s="3">
        <v>24416</v>
      </c>
      <c r="H17" s="3">
        <v>7580</v>
      </c>
      <c r="I17" s="3">
        <v>1750</v>
      </c>
      <c r="J17" s="3">
        <v>7928</v>
      </c>
      <c r="K17" s="14">
        <v>15849</v>
      </c>
    </row>
    <row r="18" spans="1:11" ht="12.75" customHeight="1">
      <c r="A18" s="13" t="s">
        <v>96</v>
      </c>
      <c r="B18" s="3">
        <v>4349</v>
      </c>
      <c r="C18" s="3">
        <v>7359</v>
      </c>
      <c r="D18" s="3">
        <v>2046</v>
      </c>
      <c r="E18" s="3">
        <v>1</v>
      </c>
      <c r="F18" s="3">
        <v>3509</v>
      </c>
      <c r="G18" s="3">
        <v>1187</v>
      </c>
      <c r="H18" s="3">
        <v>2535</v>
      </c>
      <c r="I18" s="3">
        <v>24</v>
      </c>
      <c r="J18" s="3">
        <v>442</v>
      </c>
      <c r="K18" s="14">
        <v>5719</v>
      </c>
    </row>
    <row r="19" spans="1:11" ht="12.75" customHeight="1">
      <c r="A19" s="13"/>
      <c r="B19" s="3"/>
      <c r="C19" s="3"/>
      <c r="D19" s="3"/>
      <c r="E19" s="3"/>
      <c r="F19" s="3"/>
      <c r="G19" s="4"/>
      <c r="H19" s="4"/>
      <c r="I19" s="4"/>
      <c r="J19" s="4"/>
      <c r="K19" s="15"/>
    </row>
    <row r="20" spans="1:11" ht="12.75" customHeight="1">
      <c r="A20" s="11" t="s">
        <v>29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5">
        <v>0</v>
      </c>
    </row>
    <row r="21" spans="1:11" ht="12.75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4"/>
    </row>
    <row r="22" spans="1:11" ht="12.75" customHeight="1">
      <c r="A22" s="11" t="s">
        <v>19</v>
      </c>
      <c r="B22" s="4">
        <f>SUM(B24+B33+B38+B45)</f>
        <v>3241332</v>
      </c>
      <c r="C22" s="4">
        <f aca="true" t="shared" si="2" ref="C22:K22">SUM(C24+C33+C38+C45)</f>
        <v>2344403</v>
      </c>
      <c r="D22" s="4">
        <f>SUM(D24+D33+D38+D45)</f>
        <v>214158</v>
      </c>
      <c r="E22" s="4">
        <f t="shared" si="2"/>
        <v>121882</v>
      </c>
      <c r="F22" s="4">
        <f t="shared" si="2"/>
        <v>263700</v>
      </c>
      <c r="G22" s="4">
        <f t="shared" si="2"/>
        <v>382962</v>
      </c>
      <c r="H22" s="4">
        <f>SUM(H24+H33+H38+H45)</f>
        <v>240508</v>
      </c>
      <c r="I22" s="4">
        <f>SUM(I24+I33+I38+I45)</f>
        <v>24821</v>
      </c>
      <c r="J22" s="4">
        <f t="shared" si="2"/>
        <v>430487</v>
      </c>
      <c r="K22" s="15">
        <f t="shared" si="2"/>
        <v>420394</v>
      </c>
    </row>
    <row r="23" spans="1:11" ht="12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14"/>
    </row>
    <row r="24" spans="1:11" ht="12.75" customHeight="1">
      <c r="A24" s="11" t="s">
        <v>16</v>
      </c>
      <c r="B24" s="4">
        <f>SUM(B25:B30)</f>
        <v>2527119</v>
      </c>
      <c r="C24" s="4">
        <f>SUM(C25:C30)</f>
        <v>702609</v>
      </c>
      <c r="D24" s="4">
        <f>SUM(D25:D31)</f>
        <v>17919</v>
      </c>
      <c r="E24" s="4">
        <f>SUM(E25:E30)</f>
        <v>27621</v>
      </c>
      <c r="F24" s="4">
        <f>SUM(F25:F31)</f>
        <v>29301</v>
      </c>
      <c r="G24" s="4">
        <f>SUM(G25:G31)</f>
        <v>48249</v>
      </c>
      <c r="H24" s="4">
        <f>SUM(H25:H30)</f>
        <v>168565</v>
      </c>
      <c r="I24" s="4">
        <f>SUM(I25:I30)</f>
        <v>4673</v>
      </c>
      <c r="J24" s="4">
        <f>SUM(J25:J30)</f>
        <v>210821</v>
      </c>
      <c r="K24" s="15">
        <f>SUM(K25:K30)</f>
        <v>221891</v>
      </c>
    </row>
    <row r="25" spans="1:11" ht="12.75" customHeight="1">
      <c r="A25" s="13" t="s">
        <v>20</v>
      </c>
      <c r="B25" s="3">
        <v>408000</v>
      </c>
      <c r="C25" s="3">
        <v>225194</v>
      </c>
      <c r="D25" s="3">
        <v>22895</v>
      </c>
      <c r="E25" s="3">
        <v>9380</v>
      </c>
      <c r="F25" s="3">
        <v>72684</v>
      </c>
      <c r="G25" s="3">
        <v>124071</v>
      </c>
      <c r="H25" s="3">
        <v>263</v>
      </c>
      <c r="I25" s="3">
        <v>289</v>
      </c>
      <c r="J25" s="3">
        <v>115028</v>
      </c>
      <c r="K25" s="14">
        <v>77179</v>
      </c>
    </row>
    <row r="26" spans="1:11" ht="12.75" customHeight="1">
      <c r="A26" s="13" t="s">
        <v>21</v>
      </c>
      <c r="B26" s="3">
        <v>33899</v>
      </c>
      <c r="C26" s="3"/>
      <c r="D26" s="3"/>
      <c r="E26" s="3"/>
      <c r="F26" s="3"/>
      <c r="G26" s="3"/>
      <c r="H26" s="3"/>
      <c r="I26" s="3"/>
      <c r="J26" s="3">
        <v>3666</v>
      </c>
      <c r="K26" s="14">
        <v>3</v>
      </c>
    </row>
    <row r="27" spans="1:11" ht="12.75" customHeight="1">
      <c r="A27" s="13" t="s">
        <v>97</v>
      </c>
      <c r="B27" s="3">
        <v>4257</v>
      </c>
      <c r="C27" s="3"/>
      <c r="D27" s="3"/>
      <c r="E27" s="3"/>
      <c r="F27" s="3"/>
      <c r="G27" s="3"/>
      <c r="H27" s="3"/>
      <c r="I27" s="3"/>
      <c r="J27" s="3"/>
      <c r="K27" s="14"/>
    </row>
    <row r="28" spans="1:11" ht="12.75" customHeight="1">
      <c r="A28" s="13" t="s">
        <v>28</v>
      </c>
      <c r="B28" s="3">
        <v>90210</v>
      </c>
      <c r="C28" s="3"/>
      <c r="D28" s="3"/>
      <c r="E28" s="3"/>
      <c r="F28" s="3"/>
      <c r="G28" s="3"/>
      <c r="H28" s="3">
        <v>404</v>
      </c>
      <c r="I28" s="3">
        <v>8</v>
      </c>
      <c r="J28" s="3"/>
      <c r="K28" s="14">
        <v>144177</v>
      </c>
    </row>
    <row r="29" spans="1:11" ht="12.75" customHeight="1">
      <c r="A29" s="13" t="s">
        <v>98</v>
      </c>
      <c r="B29" s="3">
        <v>17423</v>
      </c>
      <c r="C29" s="3"/>
      <c r="D29" s="23"/>
      <c r="E29" s="23"/>
      <c r="F29" s="23"/>
      <c r="G29" s="23"/>
      <c r="H29" s="3"/>
      <c r="I29" s="3"/>
      <c r="J29" s="3"/>
      <c r="K29" s="34">
        <v>75</v>
      </c>
    </row>
    <row r="30" spans="1:11" ht="12.75" customHeight="1">
      <c r="A30" s="13" t="s">
        <v>22</v>
      </c>
      <c r="B30" s="3">
        <v>1973330</v>
      </c>
      <c r="C30" s="3">
        <v>477415</v>
      </c>
      <c r="D30" s="23"/>
      <c r="E30" s="23">
        <v>18241</v>
      </c>
      <c r="F30" s="23"/>
      <c r="G30" s="23"/>
      <c r="H30" s="3">
        <v>167898</v>
      </c>
      <c r="I30" s="3">
        <v>4376</v>
      </c>
      <c r="J30" s="3">
        <v>92127</v>
      </c>
      <c r="K30" s="34">
        <v>457</v>
      </c>
    </row>
    <row r="31" spans="1:11" ht="12.75" customHeight="1">
      <c r="A31" s="13" t="s">
        <v>23</v>
      </c>
      <c r="B31" s="3"/>
      <c r="C31" s="3"/>
      <c r="D31" s="23">
        <v>-4976</v>
      </c>
      <c r="E31" s="23"/>
      <c r="F31" s="23">
        <v>-43383</v>
      </c>
      <c r="G31" s="23">
        <v>-75822</v>
      </c>
      <c r="H31" s="3"/>
      <c r="I31" s="3"/>
      <c r="J31" s="3"/>
      <c r="K31" s="34"/>
    </row>
    <row r="32" spans="1:11" ht="12.7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14"/>
    </row>
    <row r="33" spans="1:11" ht="12.75" customHeight="1">
      <c r="A33" s="11" t="s">
        <v>17</v>
      </c>
      <c r="B33" s="4">
        <f aca="true" t="shared" si="3" ref="B33:K33">SUM(B34:B36)</f>
        <v>400676</v>
      </c>
      <c r="C33" s="4">
        <f t="shared" si="3"/>
        <v>403612</v>
      </c>
      <c r="D33" s="4">
        <f t="shared" si="3"/>
        <v>86828</v>
      </c>
      <c r="E33" s="4">
        <f t="shared" si="3"/>
        <v>3084</v>
      </c>
      <c r="F33" s="4">
        <f t="shared" si="3"/>
        <v>117806</v>
      </c>
      <c r="G33" s="4">
        <f t="shared" si="3"/>
        <v>8962</v>
      </c>
      <c r="H33" s="4">
        <f t="shared" si="3"/>
        <v>18954</v>
      </c>
      <c r="I33" s="4">
        <f t="shared" si="3"/>
        <v>0</v>
      </c>
      <c r="J33" s="4">
        <f t="shared" si="3"/>
        <v>19909</v>
      </c>
      <c r="K33" s="15">
        <f t="shared" si="3"/>
        <v>12071</v>
      </c>
    </row>
    <row r="34" spans="1:11" ht="12.75" customHeight="1">
      <c r="A34" s="17" t="s">
        <v>24</v>
      </c>
      <c r="B34" s="3">
        <v>47606</v>
      </c>
      <c r="C34" s="3">
        <v>40871</v>
      </c>
      <c r="D34" s="3">
        <v>775</v>
      </c>
      <c r="E34" s="3">
        <v>3084</v>
      </c>
      <c r="F34" s="3">
        <v>11496</v>
      </c>
      <c r="G34" s="3">
        <v>8962</v>
      </c>
      <c r="H34" s="3">
        <v>1532</v>
      </c>
      <c r="I34" s="3"/>
      <c r="J34" s="3">
        <v>14797</v>
      </c>
      <c r="K34" s="14">
        <v>12071</v>
      </c>
    </row>
    <row r="35" spans="1:11" ht="12.75" customHeight="1">
      <c r="A35" s="18" t="s">
        <v>25</v>
      </c>
      <c r="B35" s="3">
        <v>353070</v>
      </c>
      <c r="C35" s="3"/>
      <c r="D35" s="3">
        <v>33487</v>
      </c>
      <c r="E35" s="3"/>
      <c r="F35" s="3"/>
      <c r="G35" s="3"/>
      <c r="H35" s="3">
        <v>17422</v>
      </c>
      <c r="I35" s="3"/>
      <c r="J35" s="3"/>
      <c r="K35" s="14"/>
    </row>
    <row r="36" spans="1:11" ht="12.75" customHeight="1">
      <c r="A36" s="17" t="s">
        <v>104</v>
      </c>
      <c r="B36" s="3"/>
      <c r="C36" s="3">
        <v>362741</v>
      </c>
      <c r="D36" s="3">
        <v>52566</v>
      </c>
      <c r="E36" s="3"/>
      <c r="F36" s="3">
        <v>106310</v>
      </c>
      <c r="G36" s="3"/>
      <c r="H36" s="3"/>
      <c r="I36" s="3"/>
      <c r="J36" s="3">
        <v>5112</v>
      </c>
      <c r="K36" s="14"/>
    </row>
    <row r="37" spans="1:11" ht="12.75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4"/>
    </row>
    <row r="38" spans="1:11" ht="12.75" customHeight="1">
      <c r="A38" s="11" t="s">
        <v>26</v>
      </c>
      <c r="B38" s="4">
        <f>SUM(B39:B43)</f>
        <v>281589</v>
      </c>
      <c r="C38" s="4">
        <f aca="true" t="shared" si="4" ref="C38:K38">SUM(C39:C43)</f>
        <v>1237017</v>
      </c>
      <c r="D38" s="4">
        <f>SUM(D39:D43)</f>
        <v>108294</v>
      </c>
      <c r="E38" s="4">
        <f t="shared" si="4"/>
        <v>91106</v>
      </c>
      <c r="F38" s="4">
        <f t="shared" si="4"/>
        <v>115229</v>
      </c>
      <c r="G38" s="4">
        <f t="shared" si="4"/>
        <v>325660</v>
      </c>
      <c r="H38" s="4">
        <f>SUM(H39:H43)</f>
        <v>52975</v>
      </c>
      <c r="I38" s="4">
        <f>SUM(I39:I43)</f>
        <v>20148</v>
      </c>
      <c r="J38" s="4">
        <f t="shared" si="4"/>
        <v>198187</v>
      </c>
      <c r="K38" s="15">
        <f t="shared" si="4"/>
        <v>181255</v>
      </c>
    </row>
    <row r="39" spans="1:11" ht="12.75" customHeight="1">
      <c r="A39" s="13" t="s">
        <v>99</v>
      </c>
      <c r="B39" s="3">
        <v>183535</v>
      </c>
      <c r="C39" s="3">
        <v>807408</v>
      </c>
      <c r="D39" s="3">
        <v>45894</v>
      </c>
      <c r="E39" s="3">
        <v>30000</v>
      </c>
      <c r="F39" s="3">
        <v>35436</v>
      </c>
      <c r="G39" s="3">
        <v>66000</v>
      </c>
      <c r="H39" s="3">
        <v>35803</v>
      </c>
      <c r="I39" s="3">
        <v>12328</v>
      </c>
      <c r="J39" s="3">
        <v>37215</v>
      </c>
      <c r="K39" s="14">
        <v>63871</v>
      </c>
    </row>
    <row r="40" spans="1:11" ht="12.75" customHeight="1">
      <c r="A40" s="13" t="s">
        <v>103</v>
      </c>
      <c r="B40" s="3">
        <v>38573</v>
      </c>
      <c r="C40" s="3">
        <v>366465</v>
      </c>
      <c r="D40" s="3">
        <v>58478</v>
      </c>
      <c r="E40" s="3">
        <v>54662</v>
      </c>
      <c r="F40" s="3">
        <v>73097</v>
      </c>
      <c r="G40" s="3">
        <v>225262</v>
      </c>
      <c r="H40" s="3">
        <v>13266</v>
      </c>
      <c r="I40" s="3">
        <v>5027</v>
      </c>
      <c r="J40" s="3">
        <v>153070</v>
      </c>
      <c r="K40" s="14">
        <v>105653</v>
      </c>
    </row>
    <row r="41" spans="1:11" ht="12.75" customHeight="1">
      <c r="A41" s="13" t="s">
        <v>100</v>
      </c>
      <c r="B41" s="3">
        <v>49305</v>
      </c>
      <c r="C41" s="3">
        <v>51629</v>
      </c>
      <c r="D41" s="3">
        <v>3070</v>
      </c>
      <c r="E41" s="3">
        <v>3858</v>
      </c>
      <c r="F41" s="3">
        <v>5125</v>
      </c>
      <c r="G41" s="3">
        <v>9007</v>
      </c>
      <c r="H41" s="3">
        <v>2635</v>
      </c>
      <c r="I41" s="3">
        <v>2155</v>
      </c>
      <c r="J41" s="3">
        <v>6615</v>
      </c>
      <c r="K41" s="14">
        <v>6726</v>
      </c>
    </row>
    <row r="42" spans="1:11" ht="12.75" customHeight="1">
      <c r="A42" s="13" t="s">
        <v>101</v>
      </c>
      <c r="B42" s="3">
        <v>8524</v>
      </c>
      <c r="C42" s="3">
        <v>11515</v>
      </c>
      <c r="D42" s="3">
        <v>852</v>
      </c>
      <c r="E42" s="3">
        <v>1292</v>
      </c>
      <c r="F42" s="3">
        <v>1571</v>
      </c>
      <c r="G42" s="3">
        <v>25391</v>
      </c>
      <c r="H42" s="3">
        <v>1271</v>
      </c>
      <c r="I42" s="3">
        <v>638</v>
      </c>
      <c r="J42" s="3">
        <v>1287</v>
      </c>
      <c r="K42" s="14">
        <v>4797</v>
      </c>
    </row>
    <row r="43" spans="1:11" ht="12.75" customHeight="1">
      <c r="A43" s="13" t="s">
        <v>102</v>
      </c>
      <c r="B43" s="3">
        <v>1652</v>
      </c>
      <c r="C43" s="3"/>
      <c r="D43" s="3"/>
      <c r="E43" s="3">
        <v>1294</v>
      </c>
      <c r="F43" s="3"/>
      <c r="G43" s="3"/>
      <c r="H43" s="3"/>
      <c r="I43" s="3"/>
      <c r="J43" s="3"/>
      <c r="K43" s="14">
        <v>208</v>
      </c>
    </row>
    <row r="44" spans="1:11" ht="12.7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14"/>
    </row>
    <row r="45" spans="1:11" ht="12.75" customHeight="1" thickBot="1">
      <c r="A45" s="19" t="s">
        <v>27</v>
      </c>
      <c r="B45" s="20">
        <v>31948</v>
      </c>
      <c r="C45" s="20">
        <v>1165</v>
      </c>
      <c r="D45" s="20">
        <v>1117</v>
      </c>
      <c r="E45" s="20">
        <v>71</v>
      </c>
      <c r="F45" s="20">
        <v>1364</v>
      </c>
      <c r="G45" s="20">
        <v>91</v>
      </c>
      <c r="H45" s="20">
        <v>14</v>
      </c>
      <c r="I45" s="20">
        <v>0</v>
      </c>
      <c r="J45" s="20">
        <v>1570</v>
      </c>
      <c r="K45" s="21">
        <v>5177</v>
      </c>
    </row>
    <row r="46" spans="1:9" ht="13.5" customHeight="1">
      <c r="A46" s="72" t="s">
        <v>80</v>
      </c>
      <c r="B46" s="72"/>
      <c r="C46" s="72"/>
      <c r="D46" s="72"/>
      <c r="E46" s="72"/>
      <c r="F46" s="72"/>
      <c r="G46" s="72"/>
      <c r="H46" s="72"/>
      <c r="I46" s="46"/>
    </row>
    <row r="47" spans="1:5" ht="14.25" customHeight="1" thickBot="1">
      <c r="A47" s="1"/>
      <c r="B47" s="1"/>
      <c r="C47" s="39"/>
      <c r="D47" s="2" t="s">
        <v>13</v>
      </c>
      <c r="E47" s="2"/>
    </row>
    <row r="48" spans="1:5" ht="21">
      <c r="A48" s="10"/>
      <c r="B48" s="51" t="s">
        <v>10</v>
      </c>
      <c r="C48" s="62" t="s">
        <v>11</v>
      </c>
      <c r="D48" s="63" t="s">
        <v>12</v>
      </c>
      <c r="E48" s="6"/>
    </row>
    <row r="49" spans="1:5" ht="12.75" customHeight="1">
      <c r="A49" s="11" t="s">
        <v>18</v>
      </c>
      <c r="B49" s="5">
        <f>SUM(B51+B57+B65)</f>
        <v>2057275</v>
      </c>
      <c r="C49" s="5">
        <f>SUM(C51+C57+C65)</f>
        <v>874124</v>
      </c>
      <c r="D49" s="12">
        <f>SUM(D51+D57+D65)</f>
        <v>813275</v>
      </c>
      <c r="E49" s="7"/>
    </row>
    <row r="50" spans="1:5" ht="12.75" customHeight="1">
      <c r="A50" s="13"/>
      <c r="B50" s="3"/>
      <c r="C50" s="3"/>
      <c r="D50" s="14"/>
      <c r="E50" s="8"/>
    </row>
    <row r="51" spans="1:5" ht="12.75" customHeight="1">
      <c r="A51" s="11" t="s">
        <v>14</v>
      </c>
      <c r="B51" s="4">
        <f>SUM(B52:B55)</f>
        <v>40500</v>
      </c>
      <c r="C51" s="4">
        <f>SUM(C52:C55)</f>
        <v>23342</v>
      </c>
      <c r="D51" s="15">
        <f>SUM(D52:D55)</f>
        <v>13749</v>
      </c>
      <c r="E51" s="8"/>
    </row>
    <row r="52" spans="1:5" ht="12.75" customHeight="1">
      <c r="A52" s="13" t="s">
        <v>90</v>
      </c>
      <c r="B52" s="3">
        <v>428</v>
      </c>
      <c r="C52" s="3"/>
      <c r="D52" s="14"/>
      <c r="E52" s="8"/>
    </row>
    <row r="53" spans="1:5" ht="12.75" customHeight="1">
      <c r="A53" s="13" t="s">
        <v>91</v>
      </c>
      <c r="B53" s="3">
        <v>40072</v>
      </c>
      <c r="C53" s="3">
        <v>23342</v>
      </c>
      <c r="D53" s="14">
        <v>13749</v>
      </c>
      <c r="E53" s="8"/>
    </row>
    <row r="54" spans="1:5" ht="12.75" customHeight="1">
      <c r="A54" s="13" t="s">
        <v>92</v>
      </c>
      <c r="B54" s="3"/>
      <c r="C54" s="3"/>
      <c r="D54" s="14"/>
      <c r="E54" s="8"/>
    </row>
    <row r="55" spans="1:5" ht="12.75" customHeight="1">
      <c r="A55" s="13" t="s">
        <v>93</v>
      </c>
      <c r="B55" s="3"/>
      <c r="C55" s="3"/>
      <c r="D55" s="14"/>
      <c r="E55" s="8"/>
    </row>
    <row r="56" spans="1:5" ht="9.75" customHeight="1">
      <c r="A56" s="13"/>
      <c r="B56" s="3"/>
      <c r="C56" s="3"/>
      <c r="D56" s="14"/>
      <c r="E56" s="8"/>
    </row>
    <row r="57" spans="1:5" ht="12.75" customHeight="1">
      <c r="A57" s="11" t="s">
        <v>15</v>
      </c>
      <c r="B57" s="4">
        <f>SUM(B58:B63)</f>
        <v>2016775</v>
      </c>
      <c r="C57" s="4">
        <f>SUM(C58:C63)</f>
        <v>850782</v>
      </c>
      <c r="D57" s="15">
        <f>SUM(D58:D63)</f>
        <v>799526</v>
      </c>
      <c r="E57" s="8"/>
    </row>
    <row r="58" spans="1:5" ht="12.75" customHeight="1">
      <c r="A58" s="13" t="s">
        <v>30</v>
      </c>
      <c r="B58" s="3">
        <v>266239</v>
      </c>
      <c r="C58" s="3">
        <v>288022</v>
      </c>
      <c r="D58" s="14">
        <v>147297</v>
      </c>
      <c r="E58" s="8"/>
    </row>
    <row r="59" spans="1:5" ht="12.75" customHeight="1">
      <c r="A59" s="13" t="s">
        <v>107</v>
      </c>
      <c r="B59" s="3">
        <v>1404649</v>
      </c>
      <c r="C59" s="3">
        <v>381750</v>
      </c>
      <c r="D59" s="14">
        <v>636681</v>
      </c>
      <c r="E59" s="8"/>
    </row>
    <row r="60" spans="1:5" ht="12.75" customHeight="1">
      <c r="A60" s="13" t="s">
        <v>94</v>
      </c>
      <c r="B60" s="3"/>
      <c r="C60" s="3"/>
      <c r="D60" s="14">
        <v>1883</v>
      </c>
      <c r="E60" s="9"/>
    </row>
    <row r="61" spans="1:5" ht="12.75" customHeight="1">
      <c r="A61" s="13" t="s">
        <v>95</v>
      </c>
      <c r="B61" s="3"/>
      <c r="C61" s="3">
        <f>177316-53</f>
        <v>177263</v>
      </c>
      <c r="D61" s="14"/>
      <c r="E61" s="8"/>
    </row>
    <row r="62" spans="1:5" ht="12.75" customHeight="1">
      <c r="A62" s="13" t="s">
        <v>31</v>
      </c>
      <c r="B62" s="3">
        <v>254782</v>
      </c>
      <c r="C62" s="3">
        <v>3747</v>
      </c>
      <c r="D62" s="14">
        <v>13665</v>
      </c>
      <c r="E62" s="8"/>
    </row>
    <row r="63" spans="1:5" ht="12.75" customHeight="1">
      <c r="A63" s="13" t="s">
        <v>96</v>
      </c>
      <c r="B63" s="3">
        <v>91105</v>
      </c>
      <c r="C63" s="3"/>
      <c r="D63" s="14"/>
      <c r="E63" s="8"/>
    </row>
    <row r="64" spans="1:5" ht="12.75" customHeight="1">
      <c r="A64" s="13"/>
      <c r="B64" s="3"/>
      <c r="C64" s="3"/>
      <c r="D64" s="14"/>
      <c r="E64" s="8"/>
    </row>
    <row r="65" spans="1:5" ht="12.75" customHeight="1">
      <c r="A65" s="11" t="s">
        <v>29</v>
      </c>
      <c r="B65" s="4"/>
      <c r="C65" s="4">
        <v>0</v>
      </c>
      <c r="D65" s="15">
        <v>0</v>
      </c>
      <c r="E65" s="8"/>
    </row>
    <row r="66" spans="1:5" ht="9.75" customHeight="1">
      <c r="A66" s="16"/>
      <c r="B66" s="3"/>
      <c r="C66" s="3"/>
      <c r="D66" s="14"/>
      <c r="E66" s="8"/>
    </row>
    <row r="67" spans="1:5" ht="12.75" customHeight="1">
      <c r="A67" s="11" t="s">
        <v>19</v>
      </c>
      <c r="B67" s="4">
        <f>SUM(B69+B78+B83+B90)</f>
        <v>2057275</v>
      </c>
      <c r="C67" s="4">
        <f>SUM(C69+C78+C83+C90)</f>
        <v>874124</v>
      </c>
      <c r="D67" s="15">
        <f>SUM(D69+D78+D83+D90)</f>
        <v>813275</v>
      </c>
      <c r="E67" s="8"/>
    </row>
    <row r="68" spans="1:5" ht="9.75" customHeight="1">
      <c r="A68" s="13"/>
      <c r="B68" s="3"/>
      <c r="C68" s="3"/>
      <c r="D68" s="14"/>
      <c r="E68" s="8"/>
    </row>
    <row r="69" spans="1:5" ht="12.75" customHeight="1">
      <c r="A69" s="11" t="s">
        <v>16</v>
      </c>
      <c r="B69" s="4">
        <f>SUM(B70:B76)</f>
        <v>796054</v>
      </c>
      <c r="C69" s="4">
        <f>SUM(C70:C76)</f>
        <v>178314</v>
      </c>
      <c r="D69" s="15">
        <f>SUM(D70:D76)</f>
        <v>13344</v>
      </c>
      <c r="E69" s="8"/>
    </row>
    <row r="70" spans="1:5" ht="12.75" customHeight="1">
      <c r="A70" s="13" t="s">
        <v>20</v>
      </c>
      <c r="B70" s="3">
        <v>248</v>
      </c>
      <c r="C70" s="3">
        <v>17000</v>
      </c>
      <c r="D70" s="14">
        <v>33852</v>
      </c>
      <c r="E70" s="8"/>
    </row>
    <row r="71" spans="1:5" ht="12.75" customHeight="1">
      <c r="A71" s="13" t="s">
        <v>21</v>
      </c>
      <c r="B71" s="3"/>
      <c r="C71" s="3"/>
      <c r="D71" s="14"/>
      <c r="E71" s="8"/>
    </row>
    <row r="72" spans="1:5" ht="12.75" customHeight="1">
      <c r="A72" s="13" t="s">
        <v>97</v>
      </c>
      <c r="B72" s="3"/>
      <c r="C72" s="3"/>
      <c r="D72" s="14"/>
      <c r="E72" s="8"/>
    </row>
    <row r="73" spans="1:5" ht="12.75" customHeight="1">
      <c r="A73" s="13" t="s">
        <v>28</v>
      </c>
      <c r="B73" s="3"/>
      <c r="C73" s="3"/>
      <c r="D73" s="14"/>
      <c r="E73" s="9"/>
    </row>
    <row r="74" spans="1:5" ht="12.75" customHeight="1">
      <c r="A74" s="13" t="s">
        <v>98</v>
      </c>
      <c r="B74" s="3"/>
      <c r="C74" s="3"/>
      <c r="D74" s="14"/>
      <c r="E74" s="9"/>
    </row>
    <row r="75" spans="1:5" ht="12.75" customHeight="1">
      <c r="A75" s="13" t="s">
        <v>22</v>
      </c>
      <c r="B75" s="23">
        <v>795806</v>
      </c>
      <c r="C75" s="3">
        <v>161314</v>
      </c>
      <c r="D75" s="34"/>
      <c r="E75" s="8"/>
    </row>
    <row r="76" spans="1:5" ht="12.75" customHeight="1">
      <c r="A76" s="13" t="s">
        <v>23</v>
      </c>
      <c r="B76" s="23"/>
      <c r="C76" s="3"/>
      <c r="D76" s="34">
        <v>-20508</v>
      </c>
      <c r="E76" s="8"/>
    </row>
    <row r="77" spans="1:5" ht="9.75" customHeight="1">
      <c r="A77" s="13"/>
      <c r="B77" s="3"/>
      <c r="C77" s="3"/>
      <c r="D77" s="14"/>
      <c r="E77" s="8"/>
    </row>
    <row r="78" spans="1:7" ht="12.75" customHeight="1">
      <c r="A78" s="11" t="s">
        <v>17</v>
      </c>
      <c r="B78" s="4">
        <f>SUM(B79:B81)</f>
        <v>0</v>
      </c>
      <c r="C78" s="4">
        <f>SUM(C79:C81)</f>
        <v>0</v>
      </c>
      <c r="D78" s="15">
        <f>SUM(D79:D81)</f>
        <v>0</v>
      </c>
      <c r="E78" s="8"/>
      <c r="G78" s="41"/>
    </row>
    <row r="79" spans="1:5" ht="12.75" customHeight="1">
      <c r="A79" s="17" t="s">
        <v>24</v>
      </c>
      <c r="B79" s="3"/>
      <c r="C79" s="3"/>
      <c r="D79" s="14"/>
      <c r="E79" s="8"/>
    </row>
    <row r="80" spans="1:5" ht="12.75" customHeight="1">
      <c r="A80" s="18" t="s">
        <v>25</v>
      </c>
      <c r="B80" s="3"/>
      <c r="C80" s="3"/>
      <c r="D80" s="14"/>
      <c r="E80" s="8"/>
    </row>
    <row r="81" spans="1:5" ht="12.75" customHeight="1">
      <c r="A81" s="17" t="s">
        <v>105</v>
      </c>
      <c r="B81" s="3"/>
      <c r="C81" s="3"/>
      <c r="D81" s="14"/>
      <c r="E81" s="8"/>
    </row>
    <row r="82" spans="1:5" ht="9.75" customHeight="1">
      <c r="A82" s="16"/>
      <c r="B82" s="3"/>
      <c r="C82" s="3"/>
      <c r="D82" s="14"/>
      <c r="E82" s="9"/>
    </row>
    <row r="83" spans="1:5" ht="12.75" customHeight="1">
      <c r="A83" s="11" t="s">
        <v>26</v>
      </c>
      <c r="B83" s="4">
        <f>SUM(B84:B88)</f>
        <v>1261221</v>
      </c>
      <c r="C83" s="4">
        <f>SUM(C84:C88)</f>
        <v>695810</v>
      </c>
      <c r="D83" s="15">
        <f>SUM(D84:D88)</f>
        <v>799931</v>
      </c>
      <c r="E83" s="8"/>
    </row>
    <row r="84" spans="1:5" ht="12.75" customHeight="1">
      <c r="A84" s="13" t="s">
        <v>99</v>
      </c>
      <c r="B84" s="3"/>
      <c r="C84" s="3"/>
      <c r="D84" s="14">
        <v>271</v>
      </c>
      <c r="E84" s="9"/>
    </row>
    <row r="85" spans="1:5" ht="12.75" customHeight="1">
      <c r="A85" s="13" t="s">
        <v>106</v>
      </c>
      <c r="B85" s="3">
        <f>1113929+8696+5178</f>
        <v>1127803</v>
      </c>
      <c r="C85" s="3">
        <v>686144</v>
      </c>
      <c r="D85" s="14">
        <v>790716</v>
      </c>
      <c r="E85" s="8"/>
    </row>
    <row r="86" spans="1:5" ht="12.75" customHeight="1">
      <c r="A86" s="13" t="s">
        <v>100</v>
      </c>
      <c r="B86" s="3">
        <v>35067</v>
      </c>
      <c r="C86" s="3">
        <v>9666</v>
      </c>
      <c r="D86" s="14">
        <v>8944</v>
      </c>
      <c r="E86" s="8"/>
    </row>
    <row r="87" spans="1:5" ht="12.75" customHeight="1">
      <c r="A87" s="13" t="s">
        <v>101</v>
      </c>
      <c r="B87" s="3">
        <v>98351</v>
      </c>
      <c r="C87" s="3"/>
      <c r="D87" s="14"/>
      <c r="E87" s="8"/>
    </row>
    <row r="88" spans="1:5" ht="12.75" customHeight="1">
      <c r="A88" s="13" t="s">
        <v>102</v>
      </c>
      <c r="B88" s="3"/>
      <c r="C88" s="3"/>
      <c r="D88" s="14"/>
      <c r="E88" s="9"/>
    </row>
    <row r="89" spans="1:5" ht="9.75" customHeight="1">
      <c r="A89" s="13"/>
      <c r="B89" s="3"/>
      <c r="C89" s="3"/>
      <c r="D89" s="14"/>
      <c r="E89" s="9"/>
    </row>
    <row r="90" spans="1:5" ht="12.75" customHeight="1" thickBot="1">
      <c r="A90" s="19" t="s">
        <v>27</v>
      </c>
      <c r="B90" s="20">
        <v>0</v>
      </c>
      <c r="C90" s="20">
        <v>0</v>
      </c>
      <c r="D90" s="21">
        <v>0</v>
      </c>
      <c r="E90" s="9"/>
    </row>
  </sheetData>
  <sheetProtection/>
  <mergeCells count="2">
    <mergeCell ref="A1:H1"/>
    <mergeCell ref="A46:H46"/>
  </mergeCells>
  <printOptions/>
  <pageMargins left="0.67" right="0.32" top="0.24" bottom="0.19" header="0.18" footer="0.17"/>
  <pageSetup horizontalDpi="600" verticalDpi="600" orientation="landscape" paperSize="9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C13">
      <selection activeCell="L19" sqref="L19"/>
    </sheetView>
  </sheetViews>
  <sheetFormatPr defaultColWidth="9.140625" defaultRowHeight="12.75"/>
  <cols>
    <col min="1" max="1" width="37.7109375" style="38" customWidth="1"/>
    <col min="2" max="2" width="11.421875" style="38" customWidth="1"/>
    <col min="3" max="3" width="9.7109375" style="38" customWidth="1"/>
    <col min="4" max="4" width="9.57421875" style="38" customWidth="1"/>
    <col min="5" max="5" width="9.28125" style="38" customWidth="1"/>
    <col min="6" max="6" width="9.57421875" style="38" customWidth="1"/>
    <col min="7" max="7" width="9.421875" style="38" customWidth="1"/>
    <col min="8" max="8" width="9.57421875" style="38" customWidth="1"/>
    <col min="9" max="9" width="8.421875" style="38" customWidth="1"/>
    <col min="10" max="10" width="12.28125" style="38" customWidth="1"/>
    <col min="11" max="11" width="10.7109375" style="38" customWidth="1"/>
    <col min="12" max="16384" width="9.140625" style="38" customWidth="1"/>
  </cols>
  <sheetData>
    <row r="1" spans="1:11" ht="14.25" customHeight="1">
      <c r="A1" s="72" t="s">
        <v>83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4.25" customHeight="1" thickBot="1">
      <c r="A2" s="1"/>
      <c r="B2" s="1"/>
      <c r="C2" s="39"/>
      <c r="D2" s="2"/>
      <c r="E2" s="40"/>
      <c r="F2" s="40"/>
      <c r="G2" s="40"/>
      <c r="H2" s="40"/>
      <c r="I2" s="40"/>
      <c r="K2" s="42" t="s">
        <v>0</v>
      </c>
    </row>
    <row r="3" spans="1:11" ht="16.5" customHeight="1">
      <c r="A3" s="10"/>
      <c r="B3" s="65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 t="s">
        <v>76</v>
      </c>
      <c r="J3" s="62" t="s">
        <v>8</v>
      </c>
      <c r="K3" s="63" t="s">
        <v>9</v>
      </c>
    </row>
    <row r="4" spans="1:11" ht="12.75" customHeight="1">
      <c r="A4" s="11" t="s">
        <v>50</v>
      </c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12.75" customHeight="1">
      <c r="A5" s="13" t="s">
        <v>51</v>
      </c>
      <c r="B5" s="3">
        <v>868194</v>
      </c>
      <c r="C5" s="3">
        <v>2297034</v>
      </c>
      <c r="D5" s="3">
        <v>198720</v>
      </c>
      <c r="E5" s="3">
        <v>284382</v>
      </c>
      <c r="F5" s="3">
        <v>302944</v>
      </c>
      <c r="G5" s="3">
        <v>729086</v>
      </c>
      <c r="H5" s="3">
        <v>299549</v>
      </c>
      <c r="I5" s="3">
        <v>44259</v>
      </c>
      <c r="J5" s="3">
        <v>706856</v>
      </c>
      <c r="K5" s="14">
        <v>573153</v>
      </c>
    </row>
    <row r="6" spans="1:11" ht="12.75" customHeight="1">
      <c r="A6" s="13" t="s">
        <v>52</v>
      </c>
      <c r="B6" s="3"/>
      <c r="C6" s="3"/>
      <c r="D6" s="3"/>
      <c r="E6" s="3"/>
      <c r="F6" s="3"/>
      <c r="G6" s="3"/>
      <c r="H6" s="3">
        <v>452</v>
      </c>
      <c r="I6" s="3"/>
      <c r="J6" s="3">
        <v>3945</v>
      </c>
      <c r="K6" s="14">
        <v>351</v>
      </c>
    </row>
    <row r="7" spans="1:11" ht="12.75" customHeight="1">
      <c r="A7" s="13" t="s">
        <v>53</v>
      </c>
      <c r="B7" s="3">
        <v>5587</v>
      </c>
      <c r="C7" s="3">
        <v>78117</v>
      </c>
      <c r="D7" s="3">
        <v>11475</v>
      </c>
      <c r="E7" s="3">
        <v>220</v>
      </c>
      <c r="F7" s="3">
        <v>10261</v>
      </c>
      <c r="G7" s="3">
        <v>580</v>
      </c>
      <c r="H7" s="3">
        <v>23</v>
      </c>
      <c r="I7" s="3">
        <v>608</v>
      </c>
      <c r="J7" s="3">
        <v>26012</v>
      </c>
      <c r="K7" s="14">
        <v>41800</v>
      </c>
    </row>
    <row r="8" spans="1:11" ht="12.75" customHeight="1">
      <c r="A8" s="13" t="s">
        <v>54</v>
      </c>
      <c r="B8" s="23">
        <v>-342642</v>
      </c>
      <c r="C8" s="23">
        <v>-1874510</v>
      </c>
      <c r="D8" s="23">
        <v>-163867</v>
      </c>
      <c r="E8" s="23">
        <v>-264755</v>
      </c>
      <c r="F8" s="23">
        <v>-259760</v>
      </c>
      <c r="G8" s="23">
        <v>-619677</v>
      </c>
      <c r="H8" s="23">
        <v>-233226</v>
      </c>
      <c r="I8" s="23">
        <v>-33135</v>
      </c>
      <c r="J8" s="23">
        <v>-640383</v>
      </c>
      <c r="K8" s="34">
        <v>-505053</v>
      </c>
    </row>
    <row r="9" spans="1:11" ht="12.75" customHeight="1">
      <c r="A9" s="13" t="s">
        <v>55</v>
      </c>
      <c r="B9" s="23">
        <v>-134624</v>
      </c>
      <c r="C9" s="23">
        <v>-369760</v>
      </c>
      <c r="D9" s="23">
        <v>-23527</v>
      </c>
      <c r="E9" s="23">
        <v>-38194</v>
      </c>
      <c r="F9" s="23">
        <v>-39220</v>
      </c>
      <c r="G9" s="23">
        <v>-66412</v>
      </c>
      <c r="H9" s="23">
        <v>-15715</v>
      </c>
      <c r="I9" s="23">
        <v>-10646</v>
      </c>
      <c r="J9" s="23">
        <v>-54612</v>
      </c>
      <c r="K9" s="34">
        <v>-72524</v>
      </c>
    </row>
    <row r="10" spans="1:11" ht="12.75" customHeight="1">
      <c r="A10" s="13" t="s">
        <v>56</v>
      </c>
      <c r="B10" s="23">
        <v>-21811</v>
      </c>
      <c r="C10" s="23">
        <v>-87131</v>
      </c>
      <c r="D10" s="23">
        <v>-11514</v>
      </c>
      <c r="E10" s="23">
        <v>-2143</v>
      </c>
      <c r="F10" s="23">
        <v>-3842</v>
      </c>
      <c r="G10" s="23">
        <v>-8211</v>
      </c>
      <c r="H10" s="23">
        <v>-5361</v>
      </c>
      <c r="I10" s="23">
        <v>-273</v>
      </c>
      <c r="J10" s="23">
        <v>-1347</v>
      </c>
      <c r="K10" s="34">
        <v>-7102</v>
      </c>
    </row>
    <row r="11" spans="1:11" ht="12.75" customHeight="1">
      <c r="A11" s="13" t="s">
        <v>57</v>
      </c>
      <c r="B11" s="23">
        <v>-8121</v>
      </c>
      <c r="C11" s="23">
        <v>-6440</v>
      </c>
      <c r="D11" s="23"/>
      <c r="E11" s="23">
        <v>-406</v>
      </c>
      <c r="F11" s="23"/>
      <c r="G11" s="23"/>
      <c r="H11" s="23">
        <v>-4243</v>
      </c>
      <c r="I11" s="23"/>
      <c r="J11" s="23">
        <v>-2720</v>
      </c>
      <c r="K11" s="70"/>
    </row>
    <row r="12" spans="1:11" ht="12.75" customHeight="1">
      <c r="A12" s="13" t="s">
        <v>58</v>
      </c>
      <c r="B12" s="23">
        <v>-94717</v>
      </c>
      <c r="C12" s="23">
        <v>-3490</v>
      </c>
      <c r="D12" s="23">
        <v>-2986</v>
      </c>
      <c r="E12" s="23">
        <v>-9205</v>
      </c>
      <c r="F12" s="23">
        <v>-11428</v>
      </c>
      <c r="G12" s="23">
        <v>-28396</v>
      </c>
      <c r="H12" s="23">
        <v>-10249</v>
      </c>
      <c r="I12" s="23">
        <v>-768</v>
      </c>
      <c r="J12" s="23">
        <v>-16231</v>
      </c>
      <c r="K12" s="34">
        <v>-15515</v>
      </c>
    </row>
    <row r="13" spans="1:11" ht="12.75" customHeight="1">
      <c r="A13" s="16"/>
      <c r="B13" s="3"/>
      <c r="C13" s="3"/>
      <c r="D13" s="3"/>
      <c r="E13" s="3"/>
      <c r="F13" s="3"/>
      <c r="G13" s="3"/>
      <c r="H13" s="3"/>
      <c r="I13" s="3"/>
      <c r="J13" s="3"/>
      <c r="K13" s="14"/>
    </row>
    <row r="14" spans="1:11" ht="12.75" customHeight="1">
      <c r="A14" s="11" t="s">
        <v>59</v>
      </c>
      <c r="B14" s="4">
        <f aca="true" t="shared" si="0" ref="B14:K14">SUM(B4:B13)</f>
        <v>271866</v>
      </c>
      <c r="C14" s="49">
        <f t="shared" si="0"/>
        <v>33820</v>
      </c>
      <c r="D14" s="49">
        <f t="shared" si="0"/>
        <v>8301</v>
      </c>
      <c r="E14" s="49">
        <f t="shared" si="0"/>
        <v>-30101</v>
      </c>
      <c r="F14" s="25">
        <f t="shared" si="0"/>
        <v>-1045</v>
      </c>
      <c r="G14" s="25">
        <f t="shared" si="0"/>
        <v>6970</v>
      </c>
      <c r="H14" s="4">
        <f t="shared" si="0"/>
        <v>31230</v>
      </c>
      <c r="I14" s="49">
        <f t="shared" si="0"/>
        <v>45</v>
      </c>
      <c r="J14" s="4">
        <f t="shared" si="0"/>
        <v>21520</v>
      </c>
      <c r="K14" s="29">
        <f t="shared" si="0"/>
        <v>15110</v>
      </c>
    </row>
    <row r="15" spans="1:11" ht="12.75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4"/>
    </row>
    <row r="16" spans="1:11" ht="12.75" customHeight="1">
      <c r="A16" s="11" t="s">
        <v>60</v>
      </c>
      <c r="B16" s="3"/>
      <c r="C16" s="3"/>
      <c r="D16" s="3"/>
      <c r="E16" s="3"/>
      <c r="F16" s="3"/>
      <c r="G16" s="3"/>
      <c r="H16" s="3"/>
      <c r="I16" s="3"/>
      <c r="J16" s="3"/>
      <c r="K16" s="14"/>
    </row>
    <row r="17" spans="1:11" ht="12.75" customHeight="1">
      <c r="A17" s="13" t="s">
        <v>61</v>
      </c>
      <c r="B17" s="3">
        <v>1213</v>
      </c>
      <c r="C17" s="3"/>
      <c r="D17" s="3"/>
      <c r="E17" s="3"/>
      <c r="F17" s="3"/>
      <c r="G17" s="3"/>
      <c r="H17" s="3"/>
      <c r="I17" s="3"/>
      <c r="J17" s="3"/>
      <c r="K17" s="14"/>
    </row>
    <row r="18" spans="1:11" ht="12.75" customHeight="1">
      <c r="A18" s="13" t="s">
        <v>112</v>
      </c>
      <c r="B18" s="3"/>
      <c r="C18" s="3"/>
      <c r="D18" s="3"/>
      <c r="E18" s="3"/>
      <c r="F18" s="3"/>
      <c r="G18" s="3"/>
      <c r="H18" s="3"/>
      <c r="I18" s="3"/>
      <c r="J18" s="3">
        <v>89</v>
      </c>
      <c r="K18" s="14">
        <v>10022</v>
      </c>
    </row>
    <row r="19" spans="1:11" ht="12.75" customHeight="1">
      <c r="A19" s="13" t="s">
        <v>63</v>
      </c>
      <c r="B19" s="3">
        <v>119599</v>
      </c>
      <c r="C19" s="3">
        <v>11515</v>
      </c>
      <c r="D19" s="3">
        <v>19</v>
      </c>
      <c r="E19" s="3">
        <v>92</v>
      </c>
      <c r="F19" s="3">
        <v>831</v>
      </c>
      <c r="G19" s="3">
        <v>229</v>
      </c>
      <c r="H19" s="3"/>
      <c r="I19" s="3"/>
      <c r="J19" s="3"/>
      <c r="K19" s="61"/>
    </row>
    <row r="20" spans="1:11" ht="12.75" customHeight="1">
      <c r="A20" s="13" t="s">
        <v>64</v>
      </c>
      <c r="B20" s="23">
        <v>187044</v>
      </c>
      <c r="C20" s="3"/>
      <c r="D20" s="3"/>
      <c r="E20" s="3"/>
      <c r="F20" s="3"/>
      <c r="G20" s="3"/>
      <c r="H20" s="3"/>
      <c r="I20" s="3"/>
      <c r="J20" s="23"/>
      <c r="K20" s="14"/>
    </row>
    <row r="21" spans="1:11" ht="12.75" customHeight="1">
      <c r="A21" s="13" t="s">
        <v>65</v>
      </c>
      <c r="B21" s="23">
        <v>-78275</v>
      </c>
      <c r="C21" s="3"/>
      <c r="D21" s="3"/>
      <c r="E21" s="3"/>
      <c r="F21" s="3"/>
      <c r="G21" s="3"/>
      <c r="H21" s="3"/>
      <c r="I21" s="3"/>
      <c r="J21" s="3"/>
      <c r="K21" s="14"/>
    </row>
    <row r="22" spans="1:11" ht="12.75" customHeight="1">
      <c r="A22" s="13" t="s">
        <v>66</v>
      </c>
      <c r="B22" s="23">
        <v>-20629</v>
      </c>
      <c r="C22" s="23">
        <v>-12080</v>
      </c>
      <c r="D22" s="23">
        <v>-8837</v>
      </c>
      <c r="E22" s="23">
        <v>-124</v>
      </c>
      <c r="F22" s="23">
        <v>-6316</v>
      </c>
      <c r="G22" s="23">
        <v>-337</v>
      </c>
      <c r="H22" s="23">
        <v>-44</v>
      </c>
      <c r="I22" s="23"/>
      <c r="J22" s="23">
        <v>-9632</v>
      </c>
      <c r="K22" s="34">
        <v>-4894</v>
      </c>
    </row>
    <row r="23" spans="1:11" ht="12.75" customHeight="1">
      <c r="A23" s="13" t="s">
        <v>62</v>
      </c>
      <c r="B23" s="23">
        <v>7172</v>
      </c>
      <c r="C23" s="23">
        <v>3972</v>
      </c>
      <c r="D23" s="23"/>
      <c r="E23" s="23"/>
      <c r="F23" s="23"/>
      <c r="G23" s="23"/>
      <c r="H23" s="23"/>
      <c r="I23" s="23"/>
      <c r="J23" s="23"/>
      <c r="K23" s="34">
        <v>2364</v>
      </c>
    </row>
    <row r="24" spans="1:11" ht="12.75" customHeight="1">
      <c r="A24" s="13" t="s">
        <v>108</v>
      </c>
      <c r="B24" s="23"/>
      <c r="C24" s="23">
        <v>-400803</v>
      </c>
      <c r="D24" s="3"/>
      <c r="E24" s="3"/>
      <c r="F24" s="23">
        <v>-4461</v>
      </c>
      <c r="G24" s="3"/>
      <c r="H24" s="3"/>
      <c r="I24" s="3"/>
      <c r="J24" s="23">
        <v>-62828</v>
      </c>
      <c r="K24" s="71"/>
    </row>
    <row r="25" spans="1:11" ht="12.75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4"/>
    </row>
    <row r="26" spans="1:11" ht="12.75" customHeight="1">
      <c r="A26" s="11" t="s">
        <v>67</v>
      </c>
      <c r="B26" s="49">
        <f aca="true" t="shared" si="1" ref="B26:I26">SUM(B16:B25)</f>
        <v>216124</v>
      </c>
      <c r="C26" s="35">
        <f t="shared" si="1"/>
        <v>-397396</v>
      </c>
      <c r="D26" s="25">
        <f t="shared" si="1"/>
        <v>-8818</v>
      </c>
      <c r="E26" s="49">
        <f t="shared" si="1"/>
        <v>-32</v>
      </c>
      <c r="F26" s="35">
        <f t="shared" si="1"/>
        <v>-9946</v>
      </c>
      <c r="G26" s="35">
        <f t="shared" si="1"/>
        <v>-108</v>
      </c>
      <c r="H26" s="25">
        <f t="shared" si="1"/>
        <v>-44</v>
      </c>
      <c r="I26" s="25">
        <f t="shared" si="1"/>
        <v>0</v>
      </c>
      <c r="J26" s="35">
        <f>SUM(J17:J25)</f>
        <v>-72371</v>
      </c>
      <c r="K26" s="29">
        <f>SUM(K17:K24)</f>
        <v>7492</v>
      </c>
    </row>
    <row r="27" spans="1:11" ht="12.75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4"/>
    </row>
    <row r="28" spans="1:11" ht="12.75" customHeight="1">
      <c r="A28" s="11" t="s">
        <v>68</v>
      </c>
      <c r="B28" s="3"/>
      <c r="C28" s="3"/>
      <c r="D28" s="3"/>
      <c r="E28" s="3"/>
      <c r="F28" s="3"/>
      <c r="G28" s="3"/>
      <c r="H28" s="3"/>
      <c r="I28" s="3"/>
      <c r="J28" s="3"/>
      <c r="K28" s="14"/>
    </row>
    <row r="29" spans="1:11" ht="12.75" customHeight="1">
      <c r="A29" s="13" t="s">
        <v>109</v>
      </c>
      <c r="B29" s="3"/>
      <c r="C29" s="3">
        <v>270071</v>
      </c>
      <c r="D29" s="3"/>
      <c r="E29" s="3">
        <v>30000</v>
      </c>
      <c r="F29" s="3">
        <v>72641</v>
      </c>
      <c r="G29" s="3"/>
      <c r="H29" s="3">
        <v>8568</v>
      </c>
      <c r="I29" s="3">
        <v>1072</v>
      </c>
      <c r="J29" s="3"/>
      <c r="K29" s="14"/>
    </row>
    <row r="30" spans="1:11" ht="12.75" customHeight="1">
      <c r="A30" s="13" t="s">
        <v>110</v>
      </c>
      <c r="B30" s="23">
        <v>-362547</v>
      </c>
      <c r="C30" s="23"/>
      <c r="D30" s="23">
        <v>-10552</v>
      </c>
      <c r="E30" s="23"/>
      <c r="F30" s="23">
        <v>-52679</v>
      </c>
      <c r="G30" s="23">
        <v>-4287</v>
      </c>
      <c r="H30" s="23"/>
      <c r="I30" s="23"/>
      <c r="J30" s="23"/>
      <c r="K30" s="34">
        <v>-22430</v>
      </c>
    </row>
    <row r="31" spans="1:11" ht="12.75" customHeight="1">
      <c r="A31" s="13" t="s">
        <v>111</v>
      </c>
      <c r="B31" s="23">
        <v>-122753</v>
      </c>
      <c r="C31" s="23">
        <v>-154489</v>
      </c>
      <c r="D31" s="23"/>
      <c r="E31" s="23">
        <v>-599</v>
      </c>
      <c r="F31" s="3"/>
      <c r="G31" s="23">
        <v>-1125</v>
      </c>
      <c r="H31" s="23">
        <v>-41124</v>
      </c>
      <c r="I31" s="23"/>
      <c r="J31" s="23">
        <v>-14337</v>
      </c>
      <c r="K31" s="14"/>
    </row>
    <row r="32" spans="1:11" ht="12.75" customHeight="1">
      <c r="A32" s="13" t="s">
        <v>69</v>
      </c>
      <c r="B32" s="3" t="s">
        <v>74</v>
      </c>
      <c r="C32" s="3"/>
      <c r="D32" s="3"/>
      <c r="E32" s="3"/>
      <c r="F32" s="3"/>
      <c r="G32" s="23"/>
      <c r="H32" s="23"/>
      <c r="I32" s="23"/>
      <c r="J32" s="23">
        <v>-1159</v>
      </c>
      <c r="K32" s="14"/>
    </row>
    <row r="33" spans="1:11" ht="12.75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4"/>
    </row>
    <row r="34" spans="1:11" ht="12.75" customHeight="1">
      <c r="A34" s="11" t="s">
        <v>70</v>
      </c>
      <c r="B34" s="25">
        <f>SUM(B29:B32)</f>
        <v>-485300</v>
      </c>
      <c r="C34" s="25">
        <f aca="true" t="shared" si="2" ref="C34:K34">SUM(C29:C32)</f>
        <v>115582</v>
      </c>
      <c r="D34" s="25">
        <f t="shared" si="2"/>
        <v>-10552</v>
      </c>
      <c r="E34" s="25">
        <f t="shared" si="2"/>
        <v>29401</v>
      </c>
      <c r="F34" s="25">
        <f t="shared" si="2"/>
        <v>19962</v>
      </c>
      <c r="G34" s="25">
        <f t="shared" si="2"/>
        <v>-5412</v>
      </c>
      <c r="H34" s="25">
        <f t="shared" si="2"/>
        <v>-32556</v>
      </c>
      <c r="I34" s="25">
        <f t="shared" si="2"/>
        <v>1072</v>
      </c>
      <c r="J34" s="25">
        <f t="shared" si="2"/>
        <v>-15496</v>
      </c>
      <c r="K34" s="29">
        <f t="shared" si="2"/>
        <v>-22430</v>
      </c>
    </row>
    <row r="35" spans="1:11" ht="12.75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4"/>
    </row>
    <row r="36" spans="1:11" ht="12.75" customHeight="1">
      <c r="A36" s="11" t="s">
        <v>71</v>
      </c>
      <c r="B36" s="25">
        <f>SUM(B14+(B26+B34))</f>
        <v>2690</v>
      </c>
      <c r="C36" s="25">
        <f>SUM(C14+(C26+C34))</f>
        <v>-247994</v>
      </c>
      <c r="D36" s="25">
        <f>(D14+(D26+D34))</f>
        <v>-11069</v>
      </c>
      <c r="E36" s="25">
        <f aca="true" t="shared" si="3" ref="E36:K36">SUM(E14+(E26+E34))</f>
        <v>-732</v>
      </c>
      <c r="F36" s="25">
        <f t="shared" si="3"/>
        <v>8971</v>
      </c>
      <c r="G36" s="25">
        <f t="shared" si="3"/>
        <v>1450</v>
      </c>
      <c r="H36" s="25">
        <f t="shared" si="3"/>
        <v>-1370</v>
      </c>
      <c r="I36" s="4">
        <f t="shared" si="3"/>
        <v>1117</v>
      </c>
      <c r="J36" s="25">
        <f t="shared" si="3"/>
        <v>-66347</v>
      </c>
      <c r="K36" s="29">
        <f t="shared" si="3"/>
        <v>172</v>
      </c>
    </row>
    <row r="37" spans="1:11" ht="12.75" customHeight="1">
      <c r="A37" s="11"/>
      <c r="B37" s="3"/>
      <c r="C37" s="3"/>
      <c r="D37" s="3"/>
      <c r="E37" s="3"/>
      <c r="F37" s="36"/>
      <c r="G37" s="3"/>
      <c r="H37" s="3"/>
      <c r="I37" s="3"/>
      <c r="J37" s="3"/>
      <c r="K37" s="14"/>
    </row>
    <row r="38" spans="1:11" ht="12.75" customHeight="1">
      <c r="A38" s="11" t="s">
        <v>72</v>
      </c>
      <c r="B38" s="4">
        <v>6966</v>
      </c>
      <c r="C38" s="4">
        <v>421925</v>
      </c>
      <c r="D38" s="4">
        <v>25426</v>
      </c>
      <c r="E38" s="4">
        <v>2064</v>
      </c>
      <c r="F38" s="4">
        <v>24161</v>
      </c>
      <c r="G38" s="4">
        <v>22966</v>
      </c>
      <c r="H38" s="4">
        <v>3434</v>
      </c>
      <c r="I38" s="4">
        <v>633</v>
      </c>
      <c r="J38" s="4">
        <v>74275</v>
      </c>
      <c r="K38" s="15">
        <v>15677</v>
      </c>
    </row>
    <row r="39" spans="1:11" ht="12.75" customHeight="1">
      <c r="A39" s="11"/>
      <c r="B39" s="4"/>
      <c r="C39" s="4"/>
      <c r="D39" s="4"/>
      <c r="E39" s="4"/>
      <c r="F39" s="4"/>
      <c r="G39" s="4"/>
      <c r="H39" s="4"/>
      <c r="I39" s="4"/>
      <c r="J39" s="4"/>
      <c r="K39" s="15"/>
    </row>
    <row r="40" spans="1:11" ht="12.75" customHeight="1">
      <c r="A40" s="11" t="s">
        <v>75</v>
      </c>
      <c r="B40" s="4">
        <v>574</v>
      </c>
      <c r="C40" s="4">
        <v>7531</v>
      </c>
      <c r="D40" s="4">
        <v>1136</v>
      </c>
      <c r="E40" s="4">
        <v>64</v>
      </c>
      <c r="F40" s="4">
        <v>519</v>
      </c>
      <c r="G40" s="4">
        <v>0</v>
      </c>
      <c r="H40" s="4">
        <v>5516</v>
      </c>
      <c r="I40" s="4">
        <v>0</v>
      </c>
      <c r="J40" s="4">
        <v>0</v>
      </c>
      <c r="K40" s="15">
        <v>0</v>
      </c>
    </row>
    <row r="41" spans="1:11" ht="12.75" customHeight="1">
      <c r="A41" s="11"/>
      <c r="B41" s="4"/>
      <c r="C41" s="4"/>
      <c r="D41" s="4"/>
      <c r="E41" s="45"/>
      <c r="F41" s="45"/>
      <c r="G41" s="4"/>
      <c r="H41" s="4"/>
      <c r="I41" s="4"/>
      <c r="J41" s="4"/>
      <c r="K41" s="15"/>
    </row>
    <row r="42" spans="1:11" ht="12.75" customHeight="1" thickBot="1">
      <c r="A42" s="19" t="s">
        <v>73</v>
      </c>
      <c r="B42" s="20">
        <f>SUM(B36+B38+B40)</f>
        <v>10230</v>
      </c>
      <c r="C42" s="20">
        <f>SUM(C36+C38+C40)</f>
        <v>181462</v>
      </c>
      <c r="D42" s="20">
        <f aca="true" t="shared" si="4" ref="D42:K42">SUM(D36+D38+D40)</f>
        <v>15493</v>
      </c>
      <c r="E42" s="20">
        <f t="shared" si="4"/>
        <v>1396</v>
      </c>
      <c r="F42" s="20">
        <f t="shared" si="4"/>
        <v>33651</v>
      </c>
      <c r="G42" s="20">
        <f t="shared" si="4"/>
        <v>24416</v>
      </c>
      <c r="H42" s="20">
        <f t="shared" si="4"/>
        <v>7580</v>
      </c>
      <c r="I42" s="20">
        <f t="shared" si="4"/>
        <v>1750</v>
      </c>
      <c r="J42" s="20">
        <f t="shared" si="4"/>
        <v>7928</v>
      </c>
      <c r="K42" s="21">
        <f t="shared" si="4"/>
        <v>15849</v>
      </c>
    </row>
    <row r="43" spans="1:9" ht="16.5" customHeight="1">
      <c r="A43" s="72" t="s">
        <v>82</v>
      </c>
      <c r="B43" s="72"/>
      <c r="C43" s="72"/>
      <c r="D43" s="72"/>
      <c r="E43" s="72"/>
      <c r="F43" s="72"/>
      <c r="G43" s="72"/>
      <c r="H43" s="72"/>
      <c r="I43" s="46"/>
    </row>
    <row r="44" spans="1:4" ht="15.75" thickBot="1">
      <c r="A44" s="1"/>
      <c r="B44" s="1"/>
      <c r="C44" s="39"/>
      <c r="D44" s="37" t="s">
        <v>13</v>
      </c>
    </row>
    <row r="45" spans="1:4" ht="21">
      <c r="A45" s="10"/>
      <c r="B45" s="51" t="s">
        <v>10</v>
      </c>
      <c r="C45" s="62" t="s">
        <v>11</v>
      </c>
      <c r="D45" s="63" t="s">
        <v>12</v>
      </c>
    </row>
    <row r="46" spans="1:4" ht="12.75" customHeight="1">
      <c r="A46" s="11" t="s">
        <v>50</v>
      </c>
      <c r="B46" s="32"/>
      <c r="C46" s="32"/>
      <c r="D46" s="33"/>
    </row>
    <row r="47" spans="1:4" ht="12.75" customHeight="1">
      <c r="A47" s="13" t="s">
        <v>51</v>
      </c>
      <c r="B47" s="23">
        <v>8184764</v>
      </c>
      <c r="C47" s="23">
        <v>2015938</v>
      </c>
      <c r="D47" s="34">
        <v>1102978</v>
      </c>
    </row>
    <row r="48" spans="1:4" ht="12.75" customHeight="1">
      <c r="A48" s="13" t="s">
        <v>52</v>
      </c>
      <c r="B48" s="23"/>
      <c r="C48" s="23"/>
      <c r="D48" s="34"/>
    </row>
    <row r="49" spans="1:4" ht="12.75" customHeight="1">
      <c r="A49" s="13" t="s">
        <v>53</v>
      </c>
      <c r="B49" s="23">
        <v>2810</v>
      </c>
      <c r="C49" s="23"/>
      <c r="D49" s="34"/>
    </row>
    <row r="50" spans="1:4" ht="12.75" customHeight="1">
      <c r="A50" s="13" t="s">
        <v>54</v>
      </c>
      <c r="B50" s="23">
        <v>-5938319</v>
      </c>
      <c r="C50" s="23">
        <v>-1822050</v>
      </c>
      <c r="D50" s="34">
        <v>-1002495</v>
      </c>
    </row>
    <row r="51" spans="1:4" ht="12.75" customHeight="1">
      <c r="A51" s="13" t="s">
        <v>55</v>
      </c>
      <c r="B51" s="23">
        <v>-625989</v>
      </c>
      <c r="C51" s="23">
        <v>-167182</v>
      </c>
      <c r="D51" s="34">
        <v>-96847</v>
      </c>
    </row>
    <row r="52" spans="1:4" ht="12.75" customHeight="1">
      <c r="A52" s="13" t="s">
        <v>56</v>
      </c>
      <c r="B52" s="23"/>
      <c r="C52" s="23"/>
      <c r="D52" s="34">
        <v>-705</v>
      </c>
    </row>
    <row r="53" spans="1:4" ht="12.75" customHeight="1">
      <c r="A53" s="13" t="s">
        <v>57</v>
      </c>
      <c r="B53" s="23">
        <v>-16524</v>
      </c>
      <c r="C53" s="23">
        <v>-2886</v>
      </c>
      <c r="D53" s="34">
        <v>-20943</v>
      </c>
    </row>
    <row r="54" spans="1:4" ht="12.75" customHeight="1">
      <c r="A54" s="13" t="s">
        <v>58</v>
      </c>
      <c r="B54" s="23">
        <v>-1315889</v>
      </c>
      <c r="C54" s="23">
        <v>-41323</v>
      </c>
      <c r="D54" s="34">
        <v>-7414</v>
      </c>
    </row>
    <row r="55" spans="1:4" ht="12.75" customHeight="1">
      <c r="A55" s="16"/>
      <c r="B55" s="23"/>
      <c r="C55" s="23"/>
      <c r="D55" s="34"/>
    </row>
    <row r="56" spans="1:4" ht="12.75" customHeight="1">
      <c r="A56" s="11" t="s">
        <v>59</v>
      </c>
      <c r="B56" s="25">
        <f>SUM(B47:B54)</f>
        <v>290853</v>
      </c>
      <c r="C56" s="25">
        <f>SUM(C46:C55)</f>
        <v>-17503</v>
      </c>
      <c r="D56" s="29">
        <f>SUM(D46:D55)</f>
        <v>-25426</v>
      </c>
    </row>
    <row r="57" spans="1:4" ht="12.75" customHeight="1">
      <c r="A57" s="16"/>
      <c r="B57" s="23"/>
      <c r="C57" s="23"/>
      <c r="D57" s="34"/>
    </row>
    <row r="58" spans="1:4" ht="12.75" customHeight="1">
      <c r="A58" s="11" t="s">
        <v>60</v>
      </c>
      <c r="B58" s="23"/>
      <c r="C58" s="23"/>
      <c r="D58" s="34"/>
    </row>
    <row r="59" spans="1:4" ht="12.75" customHeight="1">
      <c r="A59" s="13" t="s">
        <v>61</v>
      </c>
      <c r="B59" s="23"/>
      <c r="C59" s="23"/>
      <c r="D59" s="34"/>
    </row>
    <row r="60" spans="1:4" ht="12.75" customHeight="1">
      <c r="A60" s="13" t="s">
        <v>112</v>
      </c>
      <c r="B60" s="23"/>
      <c r="C60" s="23"/>
      <c r="D60" s="34"/>
    </row>
    <row r="61" spans="1:4" ht="12.75" customHeight="1">
      <c r="A61" s="13" t="s">
        <v>63</v>
      </c>
      <c r="B61" s="23"/>
      <c r="C61" s="23"/>
      <c r="D61" s="34"/>
    </row>
    <row r="62" spans="1:4" ht="12.75" customHeight="1">
      <c r="A62" s="13" t="s">
        <v>64</v>
      </c>
      <c r="B62" s="23"/>
      <c r="C62" s="23"/>
      <c r="D62" s="34"/>
    </row>
    <row r="63" spans="1:4" ht="12.75" customHeight="1">
      <c r="A63" s="13" t="s">
        <v>65</v>
      </c>
      <c r="B63" s="23"/>
      <c r="C63" s="23"/>
      <c r="D63" s="34">
        <v>64</v>
      </c>
    </row>
    <row r="64" spans="1:4" ht="12.75" customHeight="1">
      <c r="A64" s="13" t="s">
        <v>66</v>
      </c>
      <c r="B64" s="23">
        <v>-19332</v>
      </c>
      <c r="C64" s="23">
        <v>-8915</v>
      </c>
      <c r="D64" s="34"/>
    </row>
    <row r="65" spans="1:4" ht="12.75" customHeight="1">
      <c r="A65" s="13" t="s">
        <v>62</v>
      </c>
      <c r="B65" s="23"/>
      <c r="C65" s="23"/>
      <c r="D65" s="34"/>
    </row>
    <row r="66" spans="1:4" ht="12.75" customHeight="1">
      <c r="A66" s="13" t="s">
        <v>108</v>
      </c>
      <c r="B66" s="23"/>
      <c r="C66" s="23"/>
      <c r="D66" s="34"/>
    </row>
    <row r="67" spans="1:4" ht="12.75" customHeight="1">
      <c r="A67" s="16"/>
      <c r="B67" s="23"/>
      <c r="C67" s="23"/>
      <c r="D67" s="34"/>
    </row>
    <row r="68" spans="1:4" ht="12.75" customHeight="1">
      <c r="A68" s="11" t="s">
        <v>67</v>
      </c>
      <c r="B68" s="25">
        <f>SUM(B59:B66)</f>
        <v>-19332</v>
      </c>
      <c r="C68" s="25">
        <f>SUM(C59:C66)</f>
        <v>-8915</v>
      </c>
      <c r="D68" s="29">
        <f>SUM(D59:D66)</f>
        <v>64</v>
      </c>
    </row>
    <row r="69" spans="1:4" ht="12.75" customHeight="1">
      <c r="A69" s="16"/>
      <c r="B69" s="23"/>
      <c r="C69" s="23"/>
      <c r="D69" s="34"/>
    </row>
    <row r="70" spans="1:4" ht="12.75" customHeight="1">
      <c r="A70" s="11" t="s">
        <v>68</v>
      </c>
      <c r="B70" s="23"/>
      <c r="C70" s="23"/>
      <c r="D70" s="34"/>
    </row>
    <row r="71" spans="1:4" ht="12.75" customHeight="1">
      <c r="A71" s="13" t="s">
        <v>109</v>
      </c>
      <c r="B71" s="23"/>
      <c r="C71" s="23"/>
      <c r="D71" s="34"/>
    </row>
    <row r="72" spans="1:7" ht="12.75" customHeight="1">
      <c r="A72" s="13" t="s">
        <v>110</v>
      </c>
      <c r="B72" s="23"/>
      <c r="C72" s="23"/>
      <c r="D72" s="34"/>
      <c r="G72" s="41"/>
    </row>
    <row r="73" spans="1:4" ht="12.75" customHeight="1">
      <c r="A73" s="13" t="s">
        <v>111</v>
      </c>
      <c r="B73" s="23">
        <v>-65614</v>
      </c>
      <c r="C73" s="23"/>
      <c r="D73" s="34"/>
    </row>
    <row r="74" spans="1:4" ht="12.75" customHeight="1">
      <c r="A74" s="13" t="s">
        <v>69</v>
      </c>
      <c r="B74" s="23"/>
      <c r="C74" s="23"/>
      <c r="D74" s="34">
        <v>-2377</v>
      </c>
    </row>
    <row r="75" spans="1:4" ht="12.75" customHeight="1">
      <c r="A75" s="16"/>
      <c r="B75" s="23"/>
      <c r="C75" s="23"/>
      <c r="D75" s="34"/>
    </row>
    <row r="76" spans="1:4" ht="12.75" customHeight="1">
      <c r="A76" s="11" t="s">
        <v>70</v>
      </c>
      <c r="B76" s="35">
        <f>SUM(B71:B74)</f>
        <v>-65614</v>
      </c>
      <c r="C76" s="25">
        <f>SUM(C71:C74)</f>
        <v>0</v>
      </c>
      <c r="D76" s="50">
        <f>SUM(D71:D74)</f>
        <v>-2377</v>
      </c>
    </row>
    <row r="77" spans="1:4" ht="12.75" customHeight="1">
      <c r="A77" s="16"/>
      <c r="B77" s="23"/>
      <c r="C77" s="23"/>
      <c r="D77" s="34"/>
    </row>
    <row r="78" spans="1:4" ht="12.75" customHeight="1">
      <c r="A78" s="11" t="s">
        <v>71</v>
      </c>
      <c r="B78" s="25">
        <f>SUM(B56+(B68+B76))</f>
        <v>205907</v>
      </c>
      <c r="C78" s="25">
        <f>SUM(C56+(C68+C76))</f>
        <v>-26418</v>
      </c>
      <c r="D78" s="29">
        <f>SUM(D56+(D68+D76))</f>
        <v>-27739</v>
      </c>
    </row>
    <row r="79" spans="1:4" ht="12.75" customHeight="1">
      <c r="A79" s="11"/>
      <c r="B79" s="23"/>
      <c r="C79" s="23"/>
      <c r="D79" s="34"/>
    </row>
    <row r="80" spans="1:4" ht="12.75" customHeight="1">
      <c r="A80" s="11" t="s">
        <v>72</v>
      </c>
      <c r="B80" s="25">
        <v>104001</v>
      </c>
      <c r="C80" s="25">
        <v>30165</v>
      </c>
      <c r="D80" s="29">
        <v>41852</v>
      </c>
    </row>
    <row r="81" spans="1:4" ht="12.75" customHeight="1">
      <c r="A81" s="11"/>
      <c r="B81" s="25"/>
      <c r="C81" s="25"/>
      <c r="D81" s="29"/>
    </row>
    <row r="82" spans="1:4" ht="12.75" customHeight="1">
      <c r="A82" s="11" t="s">
        <v>77</v>
      </c>
      <c r="B82" s="25">
        <v>-55125</v>
      </c>
      <c r="C82" s="25"/>
      <c r="D82" s="29">
        <v>-447</v>
      </c>
    </row>
    <row r="83" spans="1:4" ht="12.75" customHeight="1">
      <c r="A83" s="16"/>
      <c r="B83" s="25"/>
      <c r="C83" s="25"/>
      <c r="D83" s="29"/>
    </row>
    <row r="84" spans="1:4" ht="12.75" customHeight="1" thickBot="1">
      <c r="A84" s="19" t="s">
        <v>73</v>
      </c>
      <c r="B84" s="26">
        <f>SUM(B78+B80+B82)</f>
        <v>254783</v>
      </c>
      <c r="C84" s="26">
        <f>SUM(C78+C80+C82)</f>
        <v>3747</v>
      </c>
      <c r="D84" s="30">
        <f>SUM(D78,D80,D82)</f>
        <v>13666</v>
      </c>
    </row>
  </sheetData>
  <sheetProtection/>
  <mergeCells count="2">
    <mergeCell ref="A1:K1"/>
    <mergeCell ref="A43:H43"/>
  </mergeCells>
  <printOptions/>
  <pageMargins left="0.66" right="0.4" top="0.32" bottom="0.49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Metalac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Biljana Stojanovic</cp:lastModifiedBy>
  <cp:lastPrinted>2011-02-21T10:44:44Z</cp:lastPrinted>
  <dcterms:created xsi:type="dcterms:W3CDTF">2009-02-24T07:04:59Z</dcterms:created>
  <dcterms:modified xsi:type="dcterms:W3CDTF">2011-03-18T12:30:17Z</dcterms:modified>
  <cp:category/>
  <cp:version/>
  <cp:contentType/>
  <cp:contentStatus/>
</cp:coreProperties>
</file>